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2858E909-19FF-41B0-BC36-AAFA43F5AFA7}" xr6:coauthVersionLast="47" xr6:coauthVersionMax="47" xr10:uidLastSave="{00000000-0000-0000-0000-000000000000}"/>
  <bookViews>
    <workbookView xWindow="-105" yWindow="0" windowWidth="14610" windowHeight="15585" xr2:uid="{23739448-7A78-45E4-A08E-6997DF85EAF2}"/>
  </bookViews>
  <sheets>
    <sheet name="Račun prihoda i rashoda" sheetId="1" r:id="rId1"/>
    <sheet name="prema ekonomskoj kvalifikaciji" sheetId="2" r:id="rId2"/>
    <sheet name="prema izvorima financiranja" sheetId="5" r:id="rId3"/>
    <sheet name="prema funkcijskoj klasifikaciji" sheetId="7" r:id="rId4"/>
    <sheet name="Posebni dio proračuna" sheetId="6" r:id="rId5"/>
  </sheets>
  <definedNames>
    <definedName name="__DdeLink__11779_883490670" localSheetId="0">'Račun prihoda i rashoda'!#REF!</definedName>
    <definedName name="__DdeLink__22814_693110938" localSheetId="4">'Posebni dio proračuna'!$F$437</definedName>
    <definedName name="_xlnm._FilterDatabase" localSheetId="4" hidden="1">'Posebni dio proračuna'!$E$6:$H$480</definedName>
    <definedName name="_xlnm.Print_Area" localSheetId="4">'Posebni dio proračuna'!$A$1:$H$493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F20" i="1"/>
  <c r="G20" i="1"/>
  <c r="G21" i="1"/>
  <c r="F21" i="1"/>
  <c r="E20" i="1"/>
  <c r="E21" i="1"/>
  <c r="F25" i="7"/>
  <c r="G25" i="7"/>
  <c r="E25" i="7"/>
  <c r="G26" i="7"/>
  <c r="F26" i="7"/>
  <c r="E26" i="7"/>
  <c r="G65" i="5"/>
  <c r="F64" i="5"/>
  <c r="G64" i="5"/>
  <c r="H64" i="5"/>
  <c r="F61" i="5"/>
  <c r="G61" i="5"/>
  <c r="H61" i="5"/>
  <c r="G39" i="2"/>
  <c r="F39" i="2"/>
  <c r="E39" i="2"/>
  <c r="G30" i="1"/>
  <c r="F30" i="1"/>
  <c r="E30" i="1"/>
  <c r="G31" i="1"/>
  <c r="F31" i="1"/>
  <c r="E31" i="1"/>
  <c r="G23" i="1"/>
  <c r="F23" i="1"/>
  <c r="F206" i="6"/>
  <c r="G206" i="6"/>
  <c r="H206" i="6"/>
  <c r="E206" i="6"/>
  <c r="F31" i="6"/>
  <c r="F20" i="6" s="1"/>
  <c r="F58" i="5"/>
  <c r="D14" i="7" l="1"/>
  <c r="D47" i="7"/>
  <c r="E471" i="6"/>
  <c r="E466" i="6"/>
  <c r="E441" i="6"/>
  <c r="E430" i="6"/>
  <c r="E396" i="6"/>
  <c r="E367" i="6"/>
  <c r="E362" i="6"/>
  <c r="E353" i="6"/>
  <c r="E336" i="6"/>
  <c r="E120" i="6"/>
  <c r="E99" i="6"/>
  <c r="E22" i="6"/>
  <c r="E54" i="6"/>
  <c r="F47" i="7"/>
  <c r="G47" i="7"/>
  <c r="E47" i="7"/>
  <c r="G54" i="6"/>
  <c r="H54" i="6"/>
  <c r="G99" i="6"/>
  <c r="H99" i="6"/>
  <c r="G120" i="6"/>
  <c r="H120" i="6"/>
  <c r="G353" i="6"/>
  <c r="H353" i="6"/>
  <c r="G367" i="6"/>
  <c r="H367" i="6"/>
  <c r="G396" i="6"/>
  <c r="H396" i="6"/>
  <c r="G37" i="2"/>
  <c r="F37" i="2"/>
  <c r="H34" i="6"/>
  <c r="H33" i="6" s="1"/>
  <c r="H32" i="6" s="1"/>
  <c r="G34" i="6"/>
  <c r="G33" i="6" s="1"/>
  <c r="G32" i="6" s="1"/>
  <c r="H45" i="6"/>
  <c r="H44" i="6" s="1"/>
  <c r="H43" i="6" s="1"/>
  <c r="G45" i="6"/>
  <c r="G44" i="6" s="1"/>
  <c r="G43" i="6" s="1"/>
  <c r="E37" i="2"/>
  <c r="F54" i="6"/>
  <c r="E429" i="6" l="1"/>
  <c r="E31" i="6"/>
  <c r="E20" i="6" s="1"/>
  <c r="G22" i="6"/>
  <c r="H22" i="6"/>
  <c r="G471" i="6"/>
  <c r="H471" i="6"/>
  <c r="G466" i="6"/>
  <c r="H466" i="6"/>
  <c r="G441" i="6"/>
  <c r="H441" i="6"/>
  <c r="G430" i="6"/>
  <c r="H430" i="6"/>
  <c r="G362" i="6"/>
  <c r="H362" i="6"/>
  <c r="G336" i="6"/>
  <c r="H336" i="6"/>
  <c r="G197" i="6"/>
  <c r="H197" i="6"/>
  <c r="G21" i="6"/>
  <c r="H21" i="6"/>
  <c r="G11" i="6"/>
  <c r="H11" i="6"/>
  <c r="G9" i="6"/>
  <c r="H9" i="6"/>
  <c r="F441" i="6"/>
  <c r="F336" i="6"/>
  <c r="G49" i="5"/>
  <c r="G48" i="5" s="1"/>
  <c r="H49" i="5"/>
  <c r="H48" i="5" s="1"/>
  <c r="F49" i="5"/>
  <c r="F48" i="5" s="1"/>
  <c r="D48" i="5"/>
  <c r="E20" i="2"/>
  <c r="D20" i="2"/>
  <c r="C20" i="2"/>
  <c r="D16" i="2"/>
  <c r="C16" i="2"/>
  <c r="D13" i="2"/>
  <c r="C13" i="2"/>
  <c r="D50" i="5"/>
  <c r="D43" i="5"/>
  <c r="D44" i="5" s="1"/>
  <c r="D39" i="5"/>
  <c r="D64" i="5"/>
  <c r="D65" i="5" s="1"/>
  <c r="D49" i="5"/>
  <c r="D38" i="5" l="1"/>
  <c r="H31" i="6"/>
  <c r="G31" i="6"/>
  <c r="H429" i="6"/>
  <c r="G429" i="6"/>
  <c r="D61" i="5"/>
  <c r="D37" i="5" s="1"/>
  <c r="F45" i="6"/>
  <c r="F120" i="6"/>
  <c r="H20" i="6" l="1"/>
  <c r="G20" i="6"/>
  <c r="F44" i="6"/>
  <c r="F43" i="6" s="1"/>
  <c r="H65" i="5"/>
  <c r="H43" i="5"/>
  <c r="H38" i="5" s="1"/>
  <c r="G43" i="5"/>
  <c r="G38" i="5" s="1"/>
  <c r="F43" i="5"/>
  <c r="F38" i="5" s="1"/>
  <c r="F37" i="5" s="1"/>
  <c r="H26" i="5"/>
  <c r="G26" i="5"/>
  <c r="F26" i="5"/>
  <c r="H7" i="5"/>
  <c r="G7" i="5"/>
  <c r="F7" i="5"/>
  <c r="G19" i="1"/>
  <c r="F19" i="1"/>
  <c r="E19" i="1"/>
  <c r="G27" i="2"/>
  <c r="F27" i="2"/>
  <c r="E27" i="2"/>
  <c r="G22" i="2"/>
  <c r="F22" i="2"/>
  <c r="E22" i="2"/>
  <c r="G11" i="2"/>
  <c r="F11" i="2"/>
  <c r="F10" i="2" s="1"/>
  <c r="E11" i="2"/>
  <c r="F471" i="6"/>
  <c r="F466" i="6"/>
  <c r="F433" i="6"/>
  <c r="F430" i="6"/>
  <c r="F396" i="6"/>
  <c r="F367" i="6"/>
  <c r="F362" i="6"/>
  <c r="F353" i="6"/>
  <c r="F197" i="6"/>
  <c r="F99" i="6"/>
  <c r="F21" i="6"/>
  <c r="F11" i="6"/>
  <c r="F10" i="6" s="1"/>
  <c r="F9" i="6" s="1"/>
  <c r="C47" i="7"/>
  <c r="D11" i="5"/>
  <c r="D26" i="5"/>
  <c r="D7" i="5"/>
  <c r="C26" i="2"/>
  <c r="C10" i="2"/>
  <c r="C31" i="1"/>
  <c r="C30" i="1"/>
  <c r="C22" i="1"/>
  <c r="C19" i="1"/>
  <c r="C23" i="1" s="1"/>
  <c r="D19" i="1"/>
  <c r="G10" i="2" l="1"/>
  <c r="C32" i="1"/>
  <c r="H6" i="5"/>
  <c r="F6" i="5"/>
  <c r="G37" i="5"/>
  <c r="G6" i="5"/>
  <c r="F26" i="2"/>
  <c r="E26" i="2"/>
  <c r="G26" i="2"/>
  <c r="H37" i="5"/>
  <c r="E10" i="2"/>
  <c r="D6" i="5"/>
  <c r="F429" i="6"/>
  <c r="F22" i="6"/>
</calcChain>
</file>

<file path=xl/sharedStrings.xml><?xml version="1.0" encoding="utf-8"?>
<sst xmlns="http://schemas.openxmlformats.org/spreadsheetml/2006/main" count="851" uniqueCount="455">
  <si>
    <t xml:space="preserve">I. OPĆI DIO </t>
  </si>
  <si>
    <t>A</t>
  </si>
  <si>
    <t>RAČUN PRIHODA I RASHODA</t>
  </si>
  <si>
    <t>OPIS</t>
  </si>
  <si>
    <t>Prihodi poslovanja</t>
  </si>
  <si>
    <t>Prihodi od prodaje nefinancijske imovine</t>
  </si>
  <si>
    <t>6+7</t>
  </si>
  <si>
    <t>UKUPNO PRIHODI</t>
  </si>
  <si>
    <t>Rashodi poslovanja</t>
  </si>
  <si>
    <t>Rashodi za nabavu nefinancijske imovine</t>
  </si>
  <si>
    <t>3+4</t>
  </si>
  <si>
    <t>UKUPNO RASHODI</t>
  </si>
  <si>
    <t>(6+7)-(3+4)</t>
  </si>
  <si>
    <t>VIŠAK(+)/MANJAK(-)</t>
  </si>
  <si>
    <t>B</t>
  </si>
  <si>
    <t>RAČUN  FINANCIRANJA</t>
  </si>
  <si>
    <t>Primici od financijske imovine i zaduživanja</t>
  </si>
  <si>
    <t>Izdaci za financijsku imovinu i otplate zajmova</t>
  </si>
  <si>
    <t>NETO FINANCIRANJE</t>
  </si>
  <si>
    <t>PRENESENI VIŠAK/MANJAK IZ PRETHODNE GODINE</t>
  </si>
  <si>
    <t xml:space="preserve">VIŠEGODIŠNJI PLAN URAVNOTEŽENJA </t>
  </si>
  <si>
    <t>UKUPNI PRIHODI (6+7+8)</t>
  </si>
  <si>
    <t>UKUPNI RASHODI (3+4+5)</t>
  </si>
  <si>
    <t>Višak/manjak + neto financiranje + raspoloživa sredstva iz prethodnih godina</t>
  </si>
  <si>
    <t xml:space="preserve">Račun/konto </t>
  </si>
  <si>
    <t>8-5</t>
  </si>
  <si>
    <t xml:space="preserve">Članak 2. </t>
  </si>
  <si>
    <t>I. OPĆI DIO - A. RAČUN PRIHODA I RASHODA PREMA EKONOMSKOJ KLASIFIKACIJI</t>
  </si>
  <si>
    <t>Broj računa / konto</t>
  </si>
  <si>
    <t>NAZIV</t>
  </si>
  <si>
    <t>UKUPNO  PRIHODA / PRIMITAKA</t>
  </si>
  <si>
    <t>Prihodi  poslovanja</t>
  </si>
  <si>
    <t>Prihodi  od  poreza</t>
  </si>
  <si>
    <t>Pomoći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</si>
  <si>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</si>
  <si>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</si>
  <si>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</si>
  <si>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</si>
  <si>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>Prihodi od prodaje neproizvedene dugotrajne imovine</t>
  </si>
  <si>
    <t>Prihodi od prodaje proizvedene dugotrajne imovine</t>
  </si>
  <si>
    <t>UKUPNO  RASHODI/IZDACI</t>
  </si>
  <si>
    <t>3.787,260,66</t>
  </si>
  <si>
    <t>Rashodi za zaposlene</t>
  </si>
  <si>
    <t>Materijalni rashodi</t>
  </si>
  <si>
    <t>Financijski rashodi</t>
  </si>
  <si>
    <t>Subvencije</t>
  </si>
  <si>
    <t>Naknada građanima i kućanstvima</t>
  </si>
  <si>
    <t>Ostali rashodi</t>
  </si>
  <si>
    <t>Rashodi za nabavu neproizvedene dugotrajne imovine</t>
  </si>
  <si>
    <t>Rashodi za nabavu proizvedene dugotrajne imovine</t>
  </si>
  <si>
    <t>I. OPĆI DIO - A. RAČUN PRIHODA I RASHODA-PRIHODI PREMA IZVORIMA FINANCIRANJA</t>
  </si>
  <si>
    <t>Izvor</t>
  </si>
  <si>
    <t>Opis</t>
  </si>
  <si>
    <t>Opći prihodi i primici</t>
  </si>
  <si>
    <t>Pomoći EU</t>
  </si>
  <si>
    <t>Ostale pomoći</t>
  </si>
  <si>
    <t>Prihodi od spomeničke rente</t>
  </si>
  <si>
    <t>Ostali prihodi za posebne namjene</t>
  </si>
  <si>
    <t>Vlastiti prihodi</t>
  </si>
  <si>
    <t>Donacije</t>
  </si>
  <si>
    <t>Prihodi od prodaje ili zamjene nefinancijske imovine i naknade s naslova osiguranja</t>
  </si>
  <si>
    <t>Broj računa/konto</t>
  </si>
  <si>
    <t>I. OPĆI DIO - A. RAČUN PRIHODA I RASHODA - RASHODI PREMA IZVORIMA FINANCIRANJA</t>
  </si>
  <si>
    <t>UKUPNO  RASHODA/IZDATAKA</t>
  </si>
  <si>
    <t>Rashodi za zaposlene - dječji vrtić „Suncokret“</t>
  </si>
  <si>
    <t>Materijalni rashodi – dječji vrtić „Suncokret“</t>
  </si>
  <si>
    <t>Financijski rashodi – dječji vrtić „Suncokret“</t>
  </si>
  <si>
    <t>Ostale pomoći iz državnog proračuna</t>
  </si>
  <si>
    <t>Prihodi od prodaje ili zamjene nefinancijske imovine</t>
  </si>
  <si>
    <t>Rashodi za nabavu proizvedene dugotrajne imovine – dječji vrtić „Suncokret“</t>
  </si>
  <si>
    <t>Članak 3.</t>
  </si>
  <si>
    <t>Rashodi i izdaci Proračuna raspoređuju se po korisnicima i programima po posebnim namjenama kako slijedi:</t>
  </si>
  <si>
    <t>II. POSEBNI DIO PRORAČUNA OPĆINE SVETI ĐURĐ</t>
  </si>
  <si>
    <t>Šifra izvora financiranja</t>
  </si>
  <si>
    <t xml:space="preserve"> RASHODI I IZDACI</t>
  </si>
  <si>
    <t>RAZDJEL 001: PREDSTAVNIČKA I IZVRŠNA TIJELA</t>
  </si>
  <si>
    <t>001  01</t>
  </si>
  <si>
    <t>GLAVA 001  01:Općinsko vijeće</t>
  </si>
  <si>
    <t>P  1001</t>
  </si>
  <si>
    <t>PROGRAM  01: Redovna djelatnost Općinskog vijeća</t>
  </si>
  <si>
    <t>A 1001  01</t>
  </si>
  <si>
    <t>AKTIVNOST: Sredstva za rad Općinskog vijeća</t>
  </si>
  <si>
    <t>Funkcijska klasifikacija: 01-Opće javne usluge</t>
  </si>
  <si>
    <t>Rashodi  poslovanja</t>
  </si>
  <si>
    <t>A 1001  02</t>
  </si>
  <si>
    <t>AKTIVNOST: Financiranje političkih stranaka</t>
  </si>
  <si>
    <t xml:space="preserve">RAZDJEL  002: OPĆINSKA UPRAVA-IZVRŠNA TIJELA  </t>
  </si>
  <si>
    <t>002  01</t>
  </si>
  <si>
    <t>GLAVA 002  01:Ured načelnika</t>
  </si>
  <si>
    <t>11,15,71</t>
  </si>
  <si>
    <t>P  2002</t>
  </si>
  <si>
    <t>PROGRAM  02: PRIPREMA, DONOŠENJE I PROVEDBA AKATA I MJERA IZ DJELOKRUGA IZVRŠNOG TIJELA</t>
  </si>
  <si>
    <t>A 2002  01</t>
  </si>
  <si>
    <t>AKTIVNOST: Proračunska pričuva</t>
  </si>
  <si>
    <t>A 2002  02</t>
  </si>
  <si>
    <t>AKTIVNOST: Promidžba općine i ostale manifestacije-Dan općine</t>
  </si>
  <si>
    <t>002  02</t>
  </si>
  <si>
    <t>GLAVA 002  02:Upravni odjel za poslove Općinskog vijeća, mjesnu samoupravu i opće poslove</t>
  </si>
  <si>
    <t>A 2002  03</t>
  </si>
  <si>
    <t>A 2002 04</t>
  </si>
  <si>
    <t>AKTIVNOST: Financiranje  održavanja lokalnih izbora</t>
  </si>
  <si>
    <t>Funkcijska klasifikacija: 01- Opće javne usluge</t>
  </si>
  <si>
    <t>K 2002 01</t>
  </si>
  <si>
    <t>KAPITALNI PROJEKT: Nabava dugotrajne imovine za potrebe Općine</t>
  </si>
  <si>
    <t>Rashodi za nabavu proizvedene dugotrajne imovine-namještaj i oprema</t>
  </si>
  <si>
    <t>P  2003</t>
  </si>
  <si>
    <t xml:space="preserve">PROGRAM  03: ODRŽAVANJE  KOMUNALNE INFRASTRUKTURE </t>
  </si>
  <si>
    <t>A 2003  01</t>
  </si>
  <si>
    <t>AKTIVNOST: Održavanje  javne rasvjete</t>
  </si>
  <si>
    <t>Funkcijska klasifikacija: 06-Usluge unapređenja stanovanja i zajednice</t>
  </si>
  <si>
    <t>A 2003  02</t>
  </si>
  <si>
    <t>AKTIVNOST: Održavanje javnih površina</t>
  </si>
  <si>
    <t>A 2003  03</t>
  </si>
  <si>
    <t>AKTIVNOST: Uređenje staze i ograde na mjesnom groblju Sveti Đurđ</t>
  </si>
  <si>
    <t>A 2003  04</t>
  </si>
  <si>
    <t>AKTIVNOST: Izgradnja grobnica i urni na mjesnom groblju u Svetom Đurđu</t>
  </si>
  <si>
    <t>Funkcijska klasifikacija: 06- Usluge unapređenja stanovanja i zajednice</t>
  </si>
  <si>
    <t>A 2003  05</t>
  </si>
  <si>
    <t>AKTIVNOST: Uređenje staze i ograde na mjesnom groblju Struga</t>
  </si>
  <si>
    <t>AKTIVNOST: Uređenje staze i ograde na mjesnom groblju Hrženica</t>
  </si>
  <si>
    <t>A 2003 07</t>
  </si>
  <si>
    <t>AKTIVNOST: Uređenje staze i ograde na mjesnom groblju Sesvete Ludbreške</t>
  </si>
  <si>
    <t>A 2003 08</t>
  </si>
  <si>
    <t>AKTIVNOST:Energija, plin i komunikacije</t>
  </si>
  <si>
    <t>Funkcijska klasifikacija: 04-Ekonomski poslovi</t>
  </si>
  <si>
    <t>A 2003 09</t>
  </si>
  <si>
    <t>AKTIVNOST. Opskrba vodom</t>
  </si>
  <si>
    <t>K 2003  01</t>
  </si>
  <si>
    <t>KAPITALNI PROJEKT: Nabava strojeva-kosilica</t>
  </si>
  <si>
    <t>P  2004</t>
  </si>
  <si>
    <t>PROGRAM  04: ZAŠTITA  OKOLIŠA</t>
  </si>
  <si>
    <t>A 2004  01</t>
  </si>
  <si>
    <t>AKTIVNOST: Zaštita okoliša- odvoz smeća</t>
  </si>
  <si>
    <t>Funkcijska klasifikacija: 05-Zaštita okoliša</t>
  </si>
  <si>
    <t>A 2004  02</t>
  </si>
  <si>
    <t>AKTIVNOST: Zaštita okoliša – sanacija divljih odlagališta otpada</t>
  </si>
  <si>
    <t>A 2004  03</t>
  </si>
  <si>
    <t>AKTIVNOST: Zaštita okoliša-veterinarske usluge</t>
  </si>
  <si>
    <t>A 2004  04</t>
  </si>
  <si>
    <t>AKTIVNOST: Zaštita okoliša-usluge deratizacije i dezinsekcije</t>
  </si>
  <si>
    <t>11,31,43</t>
  </si>
  <si>
    <t>P  2005</t>
  </si>
  <si>
    <t>PROGRAM  05: PROSTORNO UREĐENJE I UNAPREĐENJE STANOVANJA</t>
  </si>
  <si>
    <t>A 2005  01</t>
  </si>
  <si>
    <t>AKTIVNOST: Geodetsko-katastarske usluge</t>
  </si>
  <si>
    <t>A  2005  02</t>
  </si>
  <si>
    <t xml:space="preserve">AKTIVNOST: Uređenje prostora – financiranje izgradnje  reciklažnog dvorišta </t>
  </si>
  <si>
    <t>A 2005 03</t>
  </si>
  <si>
    <t>A 2005  04</t>
  </si>
  <si>
    <t>AKTIVNOST: Održavanje i uređenje građevinskih objekata (društveni dom,grobna kuća i prostorije udruga) – mjesni odbor Hrženica</t>
  </si>
  <si>
    <t>A 2005 05</t>
  </si>
  <si>
    <t>AKTIVNOST: Održavanje i uređenje građevinskih objekata (društveni dom,grobna kuća i prostorije udruga) – mjesni odbor Sveti Đurđ</t>
  </si>
  <si>
    <t>A 2005 06</t>
  </si>
  <si>
    <t>AKTIVNOST: Održavanje i uređenje građevinskih objekata (društveni dom,grobna kuća i prostorije udruga) – mjesni odbor Struga</t>
  </si>
  <si>
    <t>A 2005 07</t>
  </si>
  <si>
    <t>AKTIVNOST: Održavanje i uređenje građevinskih objekata (društveni dom,grobna kuća i prostorije udruga) – mjesni odbor Sesvete Ludbreške</t>
  </si>
  <si>
    <t>A 2005 08</t>
  </si>
  <si>
    <t>AKTIVNOST: Održavanje i uređenje građevinskih objekata (društveni dom i prostorije udruga) – mjesni odbor Karlovec Ludbreški</t>
  </si>
  <si>
    <t>A 2005 09</t>
  </si>
  <si>
    <t>AKTIVNOST: Održavanje i uređenje građevinskih objekata (društveni dom i prostorije udruga )- mjesni odbor Luka L.</t>
  </si>
  <si>
    <t>A 2005 10</t>
  </si>
  <si>
    <t>AKTIVNOST: Održavanje i uređenje građevinskih objekata (društveni dom i prostorije udruga) – mjesni odbor Priles</t>
  </si>
  <si>
    <t>A 2005 11</t>
  </si>
  <si>
    <t>AKTIVNOST: Održavanje i uređenje građevinskih objekata (društveni dom i prostorije udruga) – mjesni odbor Komarnica Ludbreška</t>
  </si>
  <si>
    <t>A 2005 12</t>
  </si>
  <si>
    <t>AKTIVNOST: Održavanje i uređenje građevinskih objekata (društveni dom i prostorije udruga) – mjesni odbor Obrankovec</t>
  </si>
  <si>
    <t>A 2005 13</t>
  </si>
  <si>
    <t>AKTIVNOST: Održavanje i uređenje građevinskih objekata –poslovni prostor u zgradi općine</t>
  </si>
  <si>
    <t>A 2005 14</t>
  </si>
  <si>
    <t>AKTIVNOST: Subvencioniranje ugradnje malih solarnih elektrana na krovove obiteljskih kuća</t>
  </si>
  <si>
    <t>A 2005 15</t>
  </si>
  <si>
    <t>AKTIVNOST: Zimsko održavanje cesta</t>
  </si>
  <si>
    <t>A 2005 16</t>
  </si>
  <si>
    <t>A 2005 17</t>
  </si>
  <si>
    <t>AKTIVNOST: Održavanje nerazvrstanih cesta-šljunčanje  poljskih puteva</t>
  </si>
  <si>
    <t>A 2005 18</t>
  </si>
  <si>
    <t>AKTIVNOST: Uređenje zapuštenih objekata po naseljima</t>
  </si>
  <si>
    <t xml:space="preserve">P  2006   </t>
  </si>
  <si>
    <t>PROGRAM 06: RAZVOJ  POLJOPRIVREDE</t>
  </si>
  <si>
    <t>A 2006  01</t>
  </si>
  <si>
    <t xml:space="preserve">AKTIVNOST: Subvencije poljoprivrednicima </t>
  </si>
  <si>
    <t>A 2006  02</t>
  </si>
  <si>
    <t>AKTIVNOST: Subvencije obrtnicima</t>
  </si>
  <si>
    <t>K  2007</t>
  </si>
  <si>
    <t>PROGRAM  07: IZGRADNJA OBJEKATA KOMUNALNE INFRASTRUKTURE</t>
  </si>
  <si>
    <t>K 2007  01</t>
  </si>
  <si>
    <t>K 2007  02</t>
  </si>
  <si>
    <t>KAPITALNI PROJEKT: Izgradnja pješačko biciklističke staze po naseljima općine uz lokalne i županijske ceste</t>
  </si>
  <si>
    <t>K 2007  03</t>
  </si>
  <si>
    <t>KAPITALNI PROJEKT: Legalizacija građevinskih objekata</t>
  </si>
  <si>
    <t>K 2007  04</t>
  </si>
  <si>
    <t>KAPITALNI PROJEKT: Trošak konzultantskih kuća-izrada projekata</t>
  </si>
  <si>
    <t>K 2007  05</t>
  </si>
  <si>
    <t>KAPITALNI PROJEKT: Uređenje proizvodno-poslovnog prostora u Strugi</t>
  </si>
  <si>
    <t>K 2007 06</t>
  </si>
  <si>
    <t>KAPITALNI PROJEKT: Opremanje dječjih igrališta</t>
  </si>
  <si>
    <t xml:space="preserve"> K 2007  07</t>
  </si>
  <si>
    <t xml:space="preserve">KAPITALNI PROJEKT: Energetska obnova javnih objekata (društveni domovi) </t>
  </si>
  <si>
    <t>K 2007 10</t>
  </si>
  <si>
    <t>K 2007 11</t>
  </si>
  <si>
    <t>KAPITALNI PROJEKT: Izgradnja (proširenje) javne rasvjete</t>
  </si>
  <si>
    <t>K 2007 12</t>
  </si>
  <si>
    <t>Funkcijska klasifikacija:06-Usluge unapređenja stanovanja i zajednice</t>
  </si>
  <si>
    <t>K 2007 13</t>
  </si>
  <si>
    <t>KAPITALNI PROJEKT: Izrada projektne dokumentacije i građenje zgrade javne i društvene namjene (dom za dnevni boravak starijih osoba sa smještajnim jedinicama)</t>
  </si>
  <si>
    <t>Funkcijska klasifikacija: 06-Usluge unapređenja i stanovanja</t>
  </si>
  <si>
    <t>K 2007 14</t>
  </si>
  <si>
    <t>KAPITALNI PROJEKT: Nabava namještaja i opreme za dom za dnevni boravak starijih osoba sa smještajnim jedinicama</t>
  </si>
  <si>
    <t>Rashodi  za nabavu nefinancijske imovine</t>
  </si>
  <si>
    <t>K 2007 15</t>
  </si>
  <si>
    <t>KAPITALNI PROJEKT: Izgradnja ograde za dom za dnevni boravak starijih osoba sa smještajnim jedinicama</t>
  </si>
  <si>
    <t>K 2007 16</t>
  </si>
  <si>
    <t>KAPITALNI PROJEKT: Izgradnja lifta u domu za dnevni boravak starijih osoba sa smještajnim jedinicama</t>
  </si>
  <si>
    <t>K 2007 17</t>
  </si>
  <si>
    <t>KAPITALNI PROJEKT: Sufinanciranje sustava odvodnje i pročišćavanje otpadnih voda aglomeracije Ludbreg</t>
  </si>
  <si>
    <t>K 2007 18</t>
  </si>
  <si>
    <t>KAPITALNI PROJEKT: Izgradnja solarne centrale javnih objekata sa projektom</t>
  </si>
  <si>
    <t>K 2007 19</t>
  </si>
  <si>
    <t>KAPITALNI PROJEKT: Izrada studije razvoja sustava održivog javnog prijevoza i mobilnosti</t>
  </si>
  <si>
    <t>K 2007 20</t>
  </si>
  <si>
    <t>K 2007 22</t>
  </si>
  <si>
    <t>Funkcijska klasifikacija: 06- Usluge unapređenja i stanovanja</t>
  </si>
  <si>
    <t xml:space="preserve">Rashodi za nabavu nefinancijske imovine </t>
  </si>
  <si>
    <t>P  2008</t>
  </si>
  <si>
    <t>PROGRAM  08: PROMICANJE  KULTURE</t>
  </si>
  <si>
    <t>A 2008  01</t>
  </si>
  <si>
    <t>AKTIVNOST: Informiranje putem Radio Ludbrega (pomoć za redovan rad)</t>
  </si>
  <si>
    <t>Funkcijska klasifikacija: 08-Rekreacija,kultura i religija</t>
  </si>
  <si>
    <t>A 2008  02</t>
  </si>
  <si>
    <t>AKTIVNOST: Sufinanciranje programa udruga i KUD-ova u kulturi</t>
  </si>
  <si>
    <t>A 2008 03</t>
  </si>
  <si>
    <t>AKTIVNOST: Likovna kolonija</t>
  </si>
  <si>
    <t>P  2009</t>
  </si>
  <si>
    <t>PROGRAM  09: RAZVOJ SPORTA I REKREACIJE</t>
  </si>
  <si>
    <t>A 2009  01</t>
  </si>
  <si>
    <t xml:space="preserve">AKTIVNOST: Sufinanciranje rada Zajednice sportskih udruga </t>
  </si>
  <si>
    <t>A 2009  02</t>
  </si>
  <si>
    <t>AKTIVNOST: Uređenje svlačiona i ograda po nogometnim klubovima</t>
  </si>
  <si>
    <t>P  2010</t>
  </si>
  <si>
    <t>PROGRAM  10: RELIGIJSKE JAVNE POTREBE</t>
  </si>
  <si>
    <t>A 2010  01</t>
  </si>
  <si>
    <t>AKTIVNOST: Rimokatolička crkva Sveti Juraj</t>
  </si>
  <si>
    <t>P  2011</t>
  </si>
  <si>
    <t>PROGRAM  11: SOCIJALNA SKRB</t>
  </si>
  <si>
    <t>A 2011  01</t>
  </si>
  <si>
    <t>AKTIVNOST: Pomoć obiteljima-jednokratne pomoći</t>
  </si>
  <si>
    <t>Funkcijska klasifikacija: 10-Socijalna zaštita</t>
  </si>
  <si>
    <t>Naknade građanima i kućanstvima</t>
  </si>
  <si>
    <t>A 2011  02</t>
  </si>
  <si>
    <t>AKTIVNOST: Naknada za novorođenu djecu</t>
  </si>
  <si>
    <t>Naknade građanima i kućanstvima iz proračuna</t>
  </si>
  <si>
    <t>A 2011 03</t>
  </si>
  <si>
    <t>AKTIVNOST: Pomoć obiteljima – darovi za djecu</t>
  </si>
  <si>
    <t>A 2011 04</t>
  </si>
  <si>
    <t>AKTIVNOST: Pomoć umirovljenicima – prigodna nagrada</t>
  </si>
  <si>
    <t>A 2011 05</t>
  </si>
  <si>
    <t>AKTIVNOST: Financijska pomoć obiteljima za ulaganje u izgradnju i adaptaciju stambenog objekta</t>
  </si>
  <si>
    <t>A 2011 06</t>
  </si>
  <si>
    <t>AKTIVNOST: Humanitarna skrb i drugi interesi građana – Crveni križ</t>
  </si>
  <si>
    <t>A 2011 07</t>
  </si>
  <si>
    <t>AKTIVNOST: Pomoć nacionalnim zajednicama i manjinama – Romi</t>
  </si>
  <si>
    <t>11,31,52,61,71</t>
  </si>
  <si>
    <t>P  2012</t>
  </si>
  <si>
    <t>PROGRAM  12: ZAŠTITA OD POŽARA</t>
  </si>
  <si>
    <t>A 2012  01</t>
  </si>
  <si>
    <t>AKTIVNOST: Osnovna djelatnost vatrogasne zajednice</t>
  </si>
  <si>
    <t xml:space="preserve">Funkcijska klasifikacija: 03-Javni red i sigurnost </t>
  </si>
  <si>
    <t>A 2012  02</t>
  </si>
  <si>
    <t>AKTIVNOST: Dobrovoljna vatrogasna društva</t>
  </si>
  <si>
    <t>Funkcijska klasifikacija: 03-Javni red i sigurnost</t>
  </si>
  <si>
    <t>A 2012  03</t>
  </si>
  <si>
    <t xml:space="preserve">AKTIVNOST: Civilna zaštita </t>
  </si>
  <si>
    <t>A 2012  04</t>
  </si>
  <si>
    <t>AKTIVNOST: Hrvatska gorska služba spašavanja</t>
  </si>
  <si>
    <t>K 2012 01</t>
  </si>
  <si>
    <t>KAPITALNI PROJEKT: Izgradnja nadstrešnice kod vatrogasnog spremišta – DVD Struga</t>
  </si>
  <si>
    <t>K 2012 02</t>
  </si>
  <si>
    <t>KAPITALNI PROJEKT: Izgradnja vatrogasnog spremišta – DVD Sesvete Ludbreške</t>
  </si>
  <si>
    <t>K 2012 03</t>
  </si>
  <si>
    <t>KAPITALNI PROJEKT: Izgradnja vatrogasnog spremišta – DVD Komarnica Ludbreška</t>
  </si>
  <si>
    <t>K 2012 04</t>
  </si>
  <si>
    <t>002  03</t>
  </si>
  <si>
    <t>GLAVA 002  03: OBRAZOVANJE (predškolski odgoj, osnovno, srednjoškolsko i visoko)</t>
  </si>
  <si>
    <t>P  3001</t>
  </si>
  <si>
    <t>PROGRAM  01: PREDŠKOLSKI ODGOJ</t>
  </si>
  <si>
    <t>AKTIVNOST: Redovan rad dječjeg vrtića „Suncokret  Sveti Đurđ“</t>
  </si>
  <si>
    <t>Funkcijska klasifikacija: 09-Obrazovanje</t>
  </si>
  <si>
    <t>KAPITALNI PROJEKT: Opremanje radnog prostora dječjeg vrtića „Suncokret Sveti Đurđ“</t>
  </si>
  <si>
    <t>P  3002</t>
  </si>
  <si>
    <t>PROGRAM  02: OSNOVNOŠKOLSKO OBRAZOVANJE</t>
  </si>
  <si>
    <t>AKTIVNOST: Sufinanciranje dogradnje osnovne škole - najam</t>
  </si>
  <si>
    <t>P 3003</t>
  </si>
  <si>
    <t>PROGRAM  03: SREDNJOŠKOLSKO OBRAZOVANJE</t>
  </si>
  <si>
    <t>AKTIVNOST: Sufinanciranje cijene prijevoza učenika srednjih škola</t>
  </si>
  <si>
    <t>P 3004</t>
  </si>
  <si>
    <t>PROGRAM  04: VISOKOŠKOLSKO OBRAZOVANJE</t>
  </si>
  <si>
    <t>AKTIVNOST: Jednokratne pomoći studentima</t>
  </si>
  <si>
    <t>A  3005 01</t>
  </si>
  <si>
    <t>AKTIVNOST: Sufinanciranje troškova boravka djece u dječjim vrtićima izvan Općine Sveti Đurđ</t>
  </si>
  <si>
    <t>PROGRAM 5: SUFINANCIRANJE TROŠKOVA BORAVKA DJECE U DJEČJIM VRTIĆIMA IZVAN PODRUČJA OPĆINE SVETI ĐURĐ</t>
  </si>
  <si>
    <t>KAPITALN PROJEKT: Dogradnja dječjeg vrtića „Suncokret Sveti Đurđ“</t>
  </si>
  <si>
    <t>KAPITALNI PROJEKT: Rekonstrukcija i opremanje igrališta za mali nogomet i košarku u Karlovcu Ludbreškom</t>
  </si>
  <si>
    <t>K 2007 21</t>
  </si>
  <si>
    <t>AKTIVNOST: Administrativno, tehničko i stručno osoblje</t>
  </si>
  <si>
    <t>KAPITALNI PROJEKT: Izgradnja i opremanje postrojenja za sortiranje odvojeno prikupljenog otpada papira, kartona, metala, plastike i dr. materijala - SORTIRNICA</t>
  </si>
  <si>
    <t>Predsjednik Općinskog vijeća</t>
  </si>
  <si>
    <t xml:space="preserve">U Svetom Đurđu, </t>
  </si>
  <si>
    <t xml:space="preserve">Članak 4. </t>
  </si>
  <si>
    <t xml:space="preserve">       Davor Kraljić</t>
  </si>
  <si>
    <t>173.897,51</t>
  </si>
  <si>
    <t>173.897,50</t>
  </si>
  <si>
    <t>173.897,52</t>
  </si>
  <si>
    <t xml:space="preserve"> 34.787,50</t>
  </si>
  <si>
    <t>139.110,00</t>
  </si>
  <si>
    <t>A  3004  01</t>
  </si>
  <si>
    <t>A  3003  01</t>
  </si>
  <si>
    <t>A 3002  01</t>
  </si>
  <si>
    <t>A 3001  01</t>
  </si>
  <si>
    <t>K 3001  01</t>
  </si>
  <si>
    <t>Program/ projekt/ aktivnost;</t>
  </si>
  <si>
    <t>A 2008 04</t>
  </si>
  <si>
    <t>AKTIVNOST: Gradska knjižnica i čitaonica "Mladen Kerstner" Ludbreg</t>
  </si>
  <si>
    <t>A 2004 05</t>
  </si>
  <si>
    <t>AKTIVNOST: Sufinanciranje zbrinjavanja miješanog komunalnog otpada</t>
  </si>
  <si>
    <t xml:space="preserve">KAPITALNI PROJEKT: Urbanistički plan uređenja poslovne zone Sveti Đurđ-Hrženica </t>
  </si>
  <si>
    <t>A 3002  02</t>
  </si>
  <si>
    <t xml:space="preserve">AKTIVNOST: Sufinanciranje prijevoza učenika Osnovne škole    </t>
  </si>
  <si>
    <t xml:space="preserve">AKTIVNOST: Sufinanciranje natjecanja učenika Osnovne škole   </t>
  </si>
  <si>
    <t>AKTIVNOST: Sufinanciranje produženog boravka učenika osnovne škole</t>
  </si>
  <si>
    <t>AKTIVNOST: Sufinanciranje radnih bilježnica učenika osnovne škole</t>
  </si>
  <si>
    <t>A 3002  03</t>
  </si>
  <si>
    <t>A 3002  04</t>
  </si>
  <si>
    <t>P 3005</t>
  </si>
  <si>
    <t>KAPITALNI PROJEKT: Izgradnja prometnice UK4 i UK6 sa parkiralištem kod doma za dnevni boravak starijih osoba</t>
  </si>
  <si>
    <t>K 2007 23</t>
  </si>
  <si>
    <t>Računu financiranja, kako slijedi:</t>
  </si>
  <si>
    <t xml:space="preserve">Prihodi i primici, te rashodi i izdaci iskazani su prema proračunskim klasifikacijama utvrđuju se u Računu prihoda i rashoda i  </t>
  </si>
  <si>
    <t>AKTIVNOST: Uređenje prostora – izmjene i dopune prostornog plana Općine Sveti Đurđ</t>
  </si>
  <si>
    <t>PRORAČUN OPĆINE SVETI ĐURĐ ZA 2026. I PROJEKCIJE ZA 2027. I 2028. GODINU</t>
  </si>
  <si>
    <t>Izvršenje proračuna za 2024.godinu</t>
  </si>
  <si>
    <t>Plan proračuna za 2025. godinu</t>
  </si>
  <si>
    <t>Plan proračuna za 2026. godinu</t>
  </si>
  <si>
    <t>Projekcija plana za 2027. godinu</t>
  </si>
  <si>
    <t>Projekcija plana za 2028. godinu</t>
  </si>
  <si>
    <t>6</t>
  </si>
  <si>
    <t>7</t>
  </si>
  <si>
    <t>AKTIVNOST: Uređenje kanala u Strugi i Karlovcu Ludbreškom</t>
  </si>
  <si>
    <t>KAPITALNI PROJEKT: Izgradnja dječjeg igrališta-dječji vrtić "Suncokret Sveti Đurđ"</t>
  </si>
  <si>
    <t>KAPITALN PROJEKT: Izgradnja prilazne ceste sa javnom rasvjetom za romska naselja (Sveti Đurđ i Karlovec)</t>
  </si>
  <si>
    <t>I. OPĆI DIO – RAČUN PRIHODA I RASHODA -RASHODI PREMA FUNKCIJSKOJ KLASIFIKACIJI</t>
  </si>
  <si>
    <t>Funkcija</t>
  </si>
  <si>
    <t>Plan proračuna za 2025.</t>
  </si>
  <si>
    <t>Projekcije plana za 2027.</t>
  </si>
  <si>
    <t>Opće javne usluge</t>
  </si>
  <si>
    <t>Izvršna i zakonodavna tijela,financijski i fiskalni poslovi</t>
  </si>
  <si>
    <t>Opće usluge</t>
  </si>
  <si>
    <t>Opće javne usluge koje nisu drugdje svrstane</t>
  </si>
  <si>
    <t>Javni red i sigurnost</t>
  </si>
  <si>
    <t>Usluge protupožarne zaštite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</si>
  <si>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</si>
  <si>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</si>
  <si>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</si>
  <si>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</si>
  <si>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</si>
  <si>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Rudarstvo,proizvodnja i građevinarstvo</t>
  </si>
  <si>
    <t>Promet</t>
  </si>
  <si>
    <t>Ekonomski poslovi koji nisu drugdje svrstani</t>
  </si>
  <si>
    <t>Zaštita okoliša</t>
  </si>
  <si>
    <t>Gospodarenje otpadom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</si>
  <si>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</si>
  <si>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</si>
  <si>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</si>
  <si>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</si>
  <si>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</si>
  <si>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</si>
  <si>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Rashodi vezani uz stanovanje i kom. pogodnosti koji nisu drugdje svrstani</t>
  </si>
  <si>
    <t>Rekreacija, kultura i religija</t>
  </si>
  <si>
    <t>Službe rekreacije i sporta</t>
  </si>
  <si>
    <t>Službe kulture</t>
  </si>
  <si>
    <t>Religijske i druge službe zajednice</t>
  </si>
  <si>
    <t>Rashodi za rekreaciju, kulturu i religiju koji nisu drugdje svrstani</t>
  </si>
  <si>
    <t>Obrazovanje</t>
  </si>
  <si>
    <t>Predškolsko i osnovno obrazovanje</t>
  </si>
  <si>
    <t>Srednjoškolsko obrazovanje</t>
  </si>
  <si>
    <t>Obrazovanje koje se ne može definirati po stupnju</t>
  </si>
  <si>
    <t>Socijalna zaštita</t>
  </si>
  <si>
    <t>Obitelj i djeca</t>
  </si>
  <si>
    <t>Stanovanje</t>
  </si>
  <si>
    <t>Socijalna pomoć stanovništvu koje nije obuhvaćeno redovnim socijalnim programima</t>
  </si>
  <si>
    <t>Aktivnosti socijalne zaštite koje nisu drugdje svrstane</t>
  </si>
  <si>
    <t>UKUPNO</t>
  </si>
  <si>
    <t>Izvršenje proračuna za 2024.</t>
  </si>
  <si>
    <t>Plan proračuna za 2026.</t>
  </si>
  <si>
    <t>Projekcije plana za 2028.</t>
  </si>
  <si>
    <t>Komunikacije</t>
  </si>
  <si>
    <t>Zdravstvo</t>
  </si>
  <si>
    <t>Poslovi i usluge zdravstva koji nisu drugdje svrstani</t>
  </si>
  <si>
    <t>Rashodi za nabavu proizvedene dugotrajne imovine-nabava novog dostavnog vozila</t>
  </si>
  <si>
    <t>Rashodi za nabavu proizvedene dugotrajne imovine-kuća Sesvete Ludbreške</t>
  </si>
  <si>
    <t xml:space="preserve"> K 2007  08</t>
  </si>
  <si>
    <t xml:space="preserve"> K 2007  09</t>
  </si>
  <si>
    <t>K 2007 24</t>
  </si>
  <si>
    <t>KAPITALNI PROJEKT: Izgradnja nerazvrstanih cesta – asfaltiranje unutar naselja</t>
  </si>
  <si>
    <t>KAPITALNI PROJEKT: Asfaltiranje - fini sloj asfalta ispred Društvenih domova</t>
  </si>
  <si>
    <t xml:space="preserve">KAPITALNI PROJEKT: Uređenje okoliša i parka - dom za dnevni boravak starijih osoba sa smještajnim jedinicama </t>
  </si>
  <si>
    <t>K 2007 25</t>
  </si>
  <si>
    <t>K 2007 26</t>
  </si>
  <si>
    <t>K 2007 27</t>
  </si>
  <si>
    <t>K 2007 28</t>
  </si>
  <si>
    <t>K 2007 29</t>
  </si>
  <si>
    <t>KAPITALN PROJEKT: Izgradnja infrastrukture - stanovi za mlade obitelji</t>
  </si>
  <si>
    <t>K 2007 30</t>
  </si>
  <si>
    <t>K 2007 31</t>
  </si>
  <si>
    <t>K 2007 32</t>
  </si>
  <si>
    <t>KAPITALNI PROJEKT: Izgradnja igrališta za mali nogomet  Sveti Đurđ-Vulinec</t>
  </si>
  <si>
    <t>KAPITALNI PROJEKT: Izgradnja igrališta za mali nogomet u Sesvetama Ludbreškim</t>
  </si>
  <si>
    <t>KAPITALNI PROJEKT: Izgradnja igrališta za mali nogomet u Strugi</t>
  </si>
  <si>
    <t>KAPITALNI PROJEKT: Nabava vatrogasnog vozila DVD Sveti Đurđ</t>
  </si>
  <si>
    <t>AKTIVNOST: Financiranje kupnje pametnih ekrana - OŠ</t>
  </si>
  <si>
    <t>A 3002  05</t>
  </si>
  <si>
    <t>A  3002  06</t>
  </si>
  <si>
    <t>Rashodi za nabavu neproizvedene dugotrajne imovine - kupnja zemljišta za parkiralište - groblje Struga</t>
  </si>
  <si>
    <t>Rashodi za nabavu neproizvedene dugotrajne imovine - kupnja zemljišta za parkiralište - groblje Sesvete Ludbreške</t>
  </si>
  <si>
    <t>Rashodi za nabavu neproizvedene dugotrajne imovine - kupnja zemljišta za parkiralište - NK Radnički</t>
  </si>
  <si>
    <t>Rashodi za nabavu neproizvedene dugotrajne imovine - kupnja zemljišta za parkiralište - NK Ajax</t>
  </si>
  <si>
    <t>A 2005 19</t>
  </si>
  <si>
    <t>Rashodi za nabavu proizvedene dugotrajne imovine-oprema - rashladna komora za mrtvačnicu u Svetom Đurđu</t>
  </si>
  <si>
    <t>Pomoći - Dječji vrtić Suncokret</t>
  </si>
  <si>
    <t>Prihodi od upravnih i administrativnih pristojbi, pristojbi po posebnim propisima i naknada - Dječji vrtić Suncokret</t>
  </si>
  <si>
    <t>Prihodi od prodaje proizvoda i robe te pruženih usluga i prihodi od donacija - Dječji vrtić Suncokret</t>
  </si>
  <si>
    <t>Kazne, upravne mjere i ostali prihodi - Dječji vrtić Suncokret</t>
  </si>
  <si>
    <t>Rashodi za nabavu proizvedene dugotrajne imovine - Dječji vrtić „Suncokret“</t>
  </si>
  <si>
    <t>Financijski rashodi - Dječji vrtić „Suncokret Sveti Đurđ“</t>
  </si>
  <si>
    <t>Materijalni rashodi - Dječji vrtić „Suncokret“</t>
  </si>
  <si>
    <t>Rashodi za zaposlene - Dječji vrtić „Suncokret“</t>
  </si>
  <si>
    <t>KAPITALN PROJEKT: Nabava i postavljanje kamera za brzinu uz županijske ceste na području Općine Sveti Đurđ</t>
  </si>
  <si>
    <t>AKTIVNOST: Postavljanje uspornika prometa (uzdignute plohe) na Županijskoj cesti u Općini Sveti Đurđ</t>
  </si>
  <si>
    <t>KAPITALNI PROJEKT: Izgradnja pješačke staze Luka Ludbreška-Komarnica Ludbreška-Hrženica sa javnom rasvjetom</t>
  </si>
  <si>
    <t>AKTIVNOST: Održavanje javnih površina-Lukom</t>
  </si>
  <si>
    <t>A 2003  06</t>
  </si>
  <si>
    <t>A 2003 10</t>
  </si>
  <si>
    <t>KAPITALNI PROJEKT: Izrada projektne dokumentacije za izgradnju poslovne građevine (tržnica sa garažnim prostorom) komunalnog odjela u Vulincu</t>
  </si>
  <si>
    <t xml:space="preserve">PRIJEDLOG </t>
  </si>
  <si>
    <t>Proračun Općine Sveti Đurđ za 2026. godinu (u daljnjem tekstu Proračun) sastoji se od:</t>
  </si>
  <si>
    <t>Proračunska zaliha</t>
  </si>
  <si>
    <t>11,31,43, 51, 52</t>
  </si>
  <si>
    <t>Općinsko vijeće na svojoj ________ sjednici održanoj dana ___________ 2025.godine donosi</t>
  </si>
  <si>
    <t>Temeljem članka 45. Zakona o proračunu („Narodne novine“ broj 144/21), te članka 22. Statuta Općine Sveti Đurđ („Službeni vjesnik Varaždinske županije“ broj 30/21. i 18/23.),</t>
  </si>
  <si>
    <t>Proračun Općine Sveti Đurđ za 2026. godinu stupa na snagu 1. siječnja 2026. godine, a objavljuje se u „Službenom vjesniku Varaždinske županije“.</t>
  </si>
  <si>
    <t xml:space="preserve">KLASA: </t>
  </si>
  <si>
    <t xml:space="preserve">URBROJ: </t>
  </si>
  <si>
    <t xml:space="preserve">Članak 1. </t>
  </si>
  <si>
    <t>2025.</t>
  </si>
  <si>
    <t xml:space="preserve">KAPITALNI PROJEKT: Projektna dokumentacija i izgradnja  šetnice uz rijeku Plitvicu 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</si>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</sst>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1"/>
      <color theme="1"/>
      <name val="Aptos Narrow"/>
      <family val="2"/>
      <charset val="238"/>
      <scheme val="minor"/>
    </font>
    <font>
      <sz val="12"/>
      <color rgb="FF00000A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00000A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A"/>
      <name val="Times New Roman"/>
      <family val="1"/>
      <charset val="238"/>
    </font>
    <font>
      <b/>
      <i/>
      <sz val="11"/>
      <color rgb="FF00000A"/>
      <name val="Times New Roman"/>
      <family val="1"/>
      <charset val="238"/>
    </font>
    <font>
      <sz val="8"/>
      <name val="Aptos Narrow"/>
      <family val="2"/>
      <charset val="238"/>
      <scheme val="minor"/>
    </font>
    <font>
      <i/>
      <sz val="12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color rgb="FF00000A"/>
      <name val="Times New Roman"/>
      <family val="1"/>
      <charset val="238"/>
    </font>
    <font>
      <sz val="10"/>
      <color theme="1"/>
      <name val="Aptos Narrow"/>
      <family val="2"/>
      <charset val="238"/>
      <scheme val="minor"/>
    </font>
    <font>
      <sz val="10"/>
      <color rgb="FF00000A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i/>
      <sz val="10"/>
      <color rgb="FF0070C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rgb="FF00000A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wrapText="1"/>
    </xf>
    <xf numFmtId="2" fontId="0" fillId="0" borderId="0" xfId="0" applyNumberFormat="1"/>
    <xf numFmtId="2" fontId="4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2" fontId="9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0" fillId="0" borderId="0" xfId="0" applyNumberFormat="1"/>
    <xf numFmtId="2" fontId="8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5"/>
    </xf>
    <xf numFmtId="0" fontId="8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3" fillId="0" borderId="0" xfId="0" applyFont="1" applyAlignment="1">
      <alignment vertical="center"/>
    </xf>
    <xf numFmtId="4" fontId="8" fillId="0" borderId="0" xfId="0" applyNumberFormat="1" applyFont="1"/>
    <xf numFmtId="4" fontId="0" fillId="0" borderId="0" xfId="0" applyNumberFormat="1"/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0" fontId="22" fillId="0" borderId="1" xfId="0" applyFont="1" applyBorder="1" applyAlignment="1">
      <alignment horizontal="right" vertical="center" wrapText="1"/>
    </xf>
    <xf numFmtId="0" fontId="20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right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right" vertical="center" wrapText="1"/>
    </xf>
    <xf numFmtId="4" fontId="5" fillId="0" borderId="0" xfId="0" applyNumberFormat="1" applyFont="1" applyAlignment="1">
      <alignment wrapText="1"/>
    </xf>
    <xf numFmtId="0" fontId="14" fillId="0" borderId="0" xfId="0" applyFont="1"/>
    <xf numFmtId="4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4" fillId="0" borderId="0" xfId="0" applyNumberFormat="1" applyFont="1" applyAlignment="1">
      <alignment horizontal="center" vertical="center" wrapText="1"/>
    </xf>
    <xf numFmtId="4" fontId="16" fillId="0" borderId="0" xfId="0" applyNumberFormat="1" applyFont="1"/>
    <xf numFmtId="0" fontId="1" fillId="0" borderId="0" xfId="0" applyFont="1" applyAlignment="1">
      <alignment vertical="center"/>
    </xf>
    <xf numFmtId="4" fontId="2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9" fillId="0" borderId="0" xfId="0" applyFont="1"/>
    <xf numFmtId="49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5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8" fillId="0" borderId="0" xfId="0" applyFont="1" applyAlignment="1">
      <alignment horizontal="left" vertical="center"/>
    </xf>
    <xf numFmtId="4" fontId="30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99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FE0D-D725-4375-94CE-49DE5653BFB2}">
  <sheetPr>
    <pageSetUpPr fitToPage="1"/>
  </sheetPr>
  <dimension ref="A1:I32"/>
  <sheetViews>
    <sheetView tabSelected="1" topLeftCell="A15" zoomScale="90" zoomScaleNormal="90" workbookViewId="0">
      <selection activeCell="F22" sqref="F22"/>
    </sheetView>
  </sheetViews>
  <sheetFormatPr defaultRowHeight="15" x14ac:dyDescent="0.25"/>
  <cols>
    <col min="1" max="1" width="8.28515625" customWidth="1"/>
    <col min="2" max="2" width="30" style="7" customWidth="1"/>
    <col min="3" max="3" width="22.7109375" style="7" customWidth="1"/>
    <col min="4" max="4" width="20.7109375" style="7" customWidth="1"/>
    <col min="5" max="5" width="20.42578125" style="7" customWidth="1"/>
    <col min="6" max="6" width="21.28515625" style="7" customWidth="1"/>
    <col min="7" max="7" width="22.7109375" style="7" customWidth="1"/>
  </cols>
  <sheetData>
    <row r="1" spans="1:9" x14ac:dyDescent="0.25">
      <c r="G1" s="92" t="s">
        <v>442</v>
      </c>
    </row>
    <row r="3" spans="1:9" x14ac:dyDescent="0.25">
      <c r="B3" s="25" t="s">
        <v>447</v>
      </c>
    </row>
    <row r="4" spans="1:9" x14ac:dyDescent="0.25">
      <c r="A4" s="88" t="s">
        <v>446</v>
      </c>
      <c r="B4" s="88"/>
      <c r="C4" s="88"/>
      <c r="D4" s="88"/>
      <c r="E4" s="88"/>
      <c r="F4" s="88"/>
      <c r="G4" s="21"/>
    </row>
    <row r="5" spans="1:9" ht="15.75" x14ac:dyDescent="0.25">
      <c r="A5" s="2"/>
    </row>
    <row r="6" spans="1:9" x14ac:dyDescent="0.25">
      <c r="A6" s="22"/>
      <c r="C6" s="8" t="s">
        <v>338</v>
      </c>
      <c r="D6" s="8"/>
    </row>
    <row r="7" spans="1:9" x14ac:dyDescent="0.25">
      <c r="A7" s="23"/>
    </row>
    <row r="8" spans="1:9" x14ac:dyDescent="0.25">
      <c r="A8" s="22"/>
      <c r="D8" s="8" t="s">
        <v>451</v>
      </c>
      <c r="E8" s="22"/>
    </row>
    <row r="9" spans="1:9" x14ac:dyDescent="0.25">
      <c r="A9" s="22"/>
    </row>
    <row r="10" spans="1:9" x14ac:dyDescent="0.25">
      <c r="A10" s="20"/>
      <c r="B10" s="21" t="s">
        <v>443</v>
      </c>
      <c r="C10" s="21"/>
      <c r="D10" s="25"/>
      <c r="E10" s="25"/>
    </row>
    <row r="12" spans="1:9" x14ac:dyDescent="0.25">
      <c r="A12" s="5" t="s">
        <v>0</v>
      </c>
    </row>
    <row r="13" spans="1:9" ht="9.75" customHeight="1" x14ac:dyDescent="0.25"/>
    <row r="14" spans="1:9" ht="32.25" customHeight="1" x14ac:dyDescent="0.25">
      <c r="A14" s="14" t="s">
        <v>1</v>
      </c>
      <c r="B14" s="106" t="s">
        <v>2</v>
      </c>
      <c r="C14" s="106"/>
      <c r="D14" s="106"/>
      <c r="E14" s="106"/>
      <c r="F14" s="106"/>
      <c r="G14" s="106"/>
      <c r="I14" s="24"/>
    </row>
    <row r="15" spans="1:9" ht="28.5" x14ac:dyDescent="0.25">
      <c r="A15" s="14" t="s">
        <v>24</v>
      </c>
      <c r="B15" s="14" t="s">
        <v>3</v>
      </c>
      <c r="C15" s="14" t="s">
        <v>339</v>
      </c>
      <c r="D15" s="14" t="s">
        <v>340</v>
      </c>
      <c r="E15" s="14" t="s">
        <v>341</v>
      </c>
      <c r="F15" s="14" t="s">
        <v>342</v>
      </c>
      <c r="G15" s="14" t="s">
        <v>343</v>
      </c>
      <c r="I15" s="24"/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9">
        <v>6</v>
      </c>
      <c r="G16" s="9">
        <v>7</v>
      </c>
    </row>
    <row r="17" spans="1:7" ht="29.25" customHeight="1" x14ac:dyDescent="0.25">
      <c r="A17" s="11">
        <v>6</v>
      </c>
      <c r="B17" s="16" t="s">
        <v>4</v>
      </c>
      <c r="C17" s="17">
        <v>2342151.79</v>
      </c>
      <c r="D17" s="17">
        <v>2940068.07</v>
      </c>
      <c r="E17" s="17">
        <v>3353000</v>
      </c>
      <c r="F17" s="17">
        <v>3313000</v>
      </c>
      <c r="G17" s="17">
        <v>3313000</v>
      </c>
    </row>
    <row r="18" spans="1:7" ht="30" x14ac:dyDescent="0.25">
      <c r="A18" s="11">
        <v>7</v>
      </c>
      <c r="B18" s="16" t="s">
        <v>5</v>
      </c>
      <c r="C18" s="17">
        <v>6350.91</v>
      </c>
      <c r="D18" s="17">
        <v>45000</v>
      </c>
      <c r="E18" s="17">
        <v>60000</v>
      </c>
      <c r="F18" s="17">
        <v>50000</v>
      </c>
      <c r="G18" s="17">
        <v>50000</v>
      </c>
    </row>
    <row r="19" spans="1:7" x14ac:dyDescent="0.25">
      <c r="A19" s="9" t="s">
        <v>6</v>
      </c>
      <c r="B19" s="15" t="s">
        <v>7</v>
      </c>
      <c r="C19" s="18">
        <f>C17+C18</f>
        <v>2348502.7000000002</v>
      </c>
      <c r="D19" s="18">
        <f>D17+D18</f>
        <v>2985068.07</v>
      </c>
      <c r="E19" s="18">
        <f t="shared" ref="E19:G19" si="0">SUM(E17:E18)</f>
        <v>3413000</v>
      </c>
      <c r="F19" s="18">
        <f t="shared" si="0"/>
        <v>3363000</v>
      </c>
      <c r="G19" s="18">
        <f t="shared" si="0"/>
        <v>3363000</v>
      </c>
    </row>
    <row r="20" spans="1:7" ht="29.25" customHeight="1" x14ac:dyDescent="0.25">
      <c r="A20" s="11">
        <v>3</v>
      </c>
      <c r="B20" s="16" t="s">
        <v>8</v>
      </c>
      <c r="C20" s="17">
        <v>1793692.46</v>
      </c>
      <c r="D20" s="17">
        <v>1675742.59</v>
      </c>
      <c r="E20" s="17">
        <f>'prema ekonomskoj kvalifikaciji'!$E$27</f>
        <v>2343934.65</v>
      </c>
      <c r="F20" s="17">
        <f>'prema ekonomskoj kvalifikaciji'!F27</f>
        <v>2245000</v>
      </c>
      <c r="G20" s="17">
        <f>'prema ekonomskoj kvalifikaciji'!G27</f>
        <v>2238925.81</v>
      </c>
    </row>
    <row r="21" spans="1:7" ht="30" x14ac:dyDescent="0.25">
      <c r="A21" s="11">
        <v>4</v>
      </c>
      <c r="B21" s="16" t="s">
        <v>9</v>
      </c>
      <c r="C21" s="17">
        <v>827137.74</v>
      </c>
      <c r="D21" s="17">
        <v>2111518.0699999998</v>
      </c>
      <c r="E21" s="17">
        <f>'prema ekonomskoj kvalifikaciji'!$E$37</f>
        <v>1511500</v>
      </c>
      <c r="F21" s="17">
        <f>'prema ekonomskoj kvalifikaciji'!$F$37</f>
        <v>1320000</v>
      </c>
      <c r="G21" s="17">
        <f>'prema ekonomskoj kvalifikaciji'!$G$37</f>
        <v>1249000</v>
      </c>
    </row>
    <row r="22" spans="1:7" x14ac:dyDescent="0.25">
      <c r="A22" s="9" t="s">
        <v>10</v>
      </c>
      <c r="B22" s="15" t="s">
        <v>11</v>
      </c>
      <c r="C22" s="18">
        <f>C20+C21</f>
        <v>2620830.2000000002</v>
      </c>
      <c r="D22" s="18">
        <v>3787260.66</v>
      </c>
      <c r="E22" s="18">
        <v>3855434.65</v>
      </c>
      <c r="F22" s="18">
        <v>3565000</v>
      </c>
      <c r="G22" s="18">
        <v>3487925.81</v>
      </c>
    </row>
    <row r="23" spans="1:7" ht="42.75" customHeight="1" x14ac:dyDescent="0.25">
      <c r="A23" s="9" t="s">
        <v>12</v>
      </c>
      <c r="B23" s="15" t="s">
        <v>13</v>
      </c>
      <c r="C23" s="18">
        <f>C19-C22</f>
        <v>-272327.5</v>
      </c>
      <c r="D23" s="18">
        <v>-802192.59</v>
      </c>
      <c r="E23" s="18">
        <f>E19-E22</f>
        <v>-442434.64999999991</v>
      </c>
      <c r="F23" s="18">
        <f>F19-F22</f>
        <v>-202000</v>
      </c>
      <c r="G23" s="18">
        <f>G19-G22</f>
        <v>-124925.81000000006</v>
      </c>
    </row>
    <row r="24" spans="1:7" ht="33.75" customHeight="1" x14ac:dyDescent="0.25">
      <c r="A24" s="9" t="s">
        <v>14</v>
      </c>
      <c r="B24" s="107" t="s">
        <v>15</v>
      </c>
      <c r="C24" s="108"/>
      <c r="D24" s="108"/>
      <c r="E24" s="108"/>
      <c r="F24" s="108"/>
      <c r="G24" s="108"/>
    </row>
    <row r="25" spans="1:7" ht="30" x14ac:dyDescent="0.25">
      <c r="A25" s="11">
        <v>8</v>
      </c>
      <c r="B25" s="16" t="s">
        <v>16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7" ht="30" x14ac:dyDescent="0.25">
      <c r="A26" s="11">
        <v>5</v>
      </c>
      <c r="B26" s="16" t="s">
        <v>17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 x14ac:dyDescent="0.25">
      <c r="A27" s="19" t="s">
        <v>25</v>
      </c>
      <c r="B27" s="15" t="s">
        <v>18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ht="42.75" x14ac:dyDescent="0.25">
      <c r="A28" s="10"/>
      <c r="B28" s="15" t="s">
        <v>19</v>
      </c>
      <c r="C28" s="18">
        <v>2348502.7000000002</v>
      </c>
      <c r="D28" s="18">
        <v>802192.59</v>
      </c>
      <c r="E28" s="18">
        <v>442434.65</v>
      </c>
      <c r="F28" s="18">
        <v>202000</v>
      </c>
      <c r="G28" s="18">
        <v>124925.81</v>
      </c>
    </row>
    <row r="29" spans="1:7" ht="37.5" customHeight="1" x14ac:dyDescent="0.25">
      <c r="A29" s="10"/>
      <c r="B29" s="15" t="s">
        <v>20</v>
      </c>
      <c r="C29" s="18">
        <v>1041687.96</v>
      </c>
      <c r="D29" s="18">
        <v>802192.59</v>
      </c>
      <c r="E29" s="18">
        <v>442434.65</v>
      </c>
      <c r="F29" s="18">
        <v>202000</v>
      </c>
      <c r="G29" s="18">
        <v>124925.81</v>
      </c>
    </row>
    <row r="30" spans="1:7" x14ac:dyDescent="0.25">
      <c r="A30" s="13"/>
      <c r="B30" s="15" t="s">
        <v>21</v>
      </c>
      <c r="C30" s="18">
        <f>C28+C29</f>
        <v>3390190.66</v>
      </c>
      <c r="D30" s="18">
        <v>2985068.07</v>
      </c>
      <c r="E30" s="18">
        <f>$E$31</f>
        <v>3855434.65</v>
      </c>
      <c r="F30" s="18">
        <f>$F$31</f>
        <v>3565000</v>
      </c>
      <c r="G30" s="18">
        <f>$G$31</f>
        <v>3487925.81</v>
      </c>
    </row>
    <row r="31" spans="1:7" x14ac:dyDescent="0.25">
      <c r="A31" s="13"/>
      <c r="B31" s="15" t="s">
        <v>22</v>
      </c>
      <c r="C31" s="18">
        <f>C20+C21+C26</f>
        <v>2620830.2000000002</v>
      </c>
      <c r="D31" s="18">
        <v>3787260.66</v>
      </c>
      <c r="E31" s="18">
        <f>E22+E25</f>
        <v>3855434.65</v>
      </c>
      <c r="F31" s="18">
        <f>F22+F26</f>
        <v>3565000</v>
      </c>
      <c r="G31" s="18">
        <f>G22+G26</f>
        <v>3487925.81</v>
      </c>
    </row>
    <row r="32" spans="1:7" ht="45" x14ac:dyDescent="0.25">
      <c r="A32" s="13"/>
      <c r="B32" s="16" t="s">
        <v>23</v>
      </c>
      <c r="C32" s="17">
        <f>C30-C31</f>
        <v>769360.46</v>
      </c>
      <c r="D32" s="17">
        <v>0</v>
      </c>
      <c r="E32" s="17">
        <v>0</v>
      </c>
      <c r="F32" s="17">
        <v>0</v>
      </c>
      <c r="G32" s="17">
        <v>0</v>
      </c>
    </row>
  </sheetData>
  <mergeCells count="2">
    <mergeCell ref="B14:G14"/>
    <mergeCell ref="B24:G24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5AE3-49DB-48D5-8181-27FA386FF93A}">
  <dimension ref="A2:J42"/>
  <sheetViews>
    <sheetView topLeftCell="A23" zoomScaleNormal="100" workbookViewId="0">
      <selection activeCell="E33" sqref="E33"/>
    </sheetView>
  </sheetViews>
  <sheetFormatPr defaultRowHeight="15" x14ac:dyDescent="0.25"/>
  <cols>
    <col min="1" max="1" width="8.28515625" customWidth="1"/>
    <col min="2" max="3" width="22.7109375" customWidth="1"/>
    <col min="4" max="4" width="17.42578125" customWidth="1"/>
    <col min="5" max="5" width="19.28515625" customWidth="1"/>
    <col min="6" max="6" width="23.42578125" customWidth="1"/>
    <col min="7" max="7" width="23.140625" customWidth="1"/>
    <col min="8" max="8" width="12.5703125" bestFit="1" customWidth="1"/>
    <col min="9" max="9" width="12" bestFit="1" customWidth="1"/>
    <col min="10" max="10" width="12.5703125" bestFit="1" customWidth="1"/>
    <col min="12" max="12" width="12.5703125" bestFit="1" customWidth="1"/>
  </cols>
  <sheetData>
    <row r="2" spans="1:10" x14ac:dyDescent="0.25">
      <c r="B2" s="7"/>
      <c r="C2" s="7"/>
      <c r="D2" s="7"/>
      <c r="E2" s="27" t="s">
        <v>26</v>
      </c>
      <c r="F2" s="7"/>
      <c r="G2" s="7"/>
    </row>
    <row r="3" spans="1:10" ht="15.75" x14ac:dyDescent="0.25">
      <c r="B3" s="1" t="s">
        <v>336</v>
      </c>
      <c r="C3" s="1"/>
      <c r="D3" s="7"/>
      <c r="E3" s="7"/>
      <c r="F3" s="7"/>
      <c r="G3" s="7"/>
    </row>
    <row r="4" spans="1:10" x14ac:dyDescent="0.25">
      <c r="A4" s="20" t="s">
        <v>335</v>
      </c>
      <c r="B4" s="7"/>
      <c r="C4" s="7"/>
      <c r="D4" s="7"/>
      <c r="E4" s="7"/>
      <c r="F4" s="7"/>
      <c r="G4" s="7"/>
    </row>
    <row r="5" spans="1:10" x14ac:dyDescent="0.25">
      <c r="B5" s="7"/>
      <c r="C5" s="7"/>
      <c r="D5" s="7"/>
      <c r="E5" s="7"/>
      <c r="F5" s="7"/>
      <c r="G5" s="7"/>
    </row>
    <row r="6" spans="1:10" x14ac:dyDescent="0.25">
      <c r="A6" s="5" t="s">
        <v>27</v>
      </c>
      <c r="B6" s="25"/>
      <c r="C6" s="25"/>
      <c r="D6" s="25"/>
      <c r="E6" s="25"/>
      <c r="F6" s="25"/>
      <c r="G6" s="25"/>
    </row>
    <row r="7" spans="1:10" x14ac:dyDescent="0.25">
      <c r="B7" s="7"/>
      <c r="C7" s="7"/>
      <c r="D7" s="7"/>
      <c r="E7" s="7"/>
      <c r="F7" s="7"/>
      <c r="G7" s="7"/>
    </row>
    <row r="8" spans="1:10" ht="38.25" x14ac:dyDescent="0.25">
      <c r="A8" s="76" t="s">
        <v>28</v>
      </c>
      <c r="B8" s="76" t="s">
        <v>29</v>
      </c>
      <c r="C8" s="14" t="s">
        <v>339</v>
      </c>
      <c r="D8" s="14" t="s">
        <v>340</v>
      </c>
      <c r="E8" s="14" t="s">
        <v>341</v>
      </c>
      <c r="F8" s="14" t="s">
        <v>342</v>
      </c>
      <c r="G8" s="14" t="s">
        <v>343</v>
      </c>
      <c r="H8" s="7"/>
    </row>
    <row r="9" spans="1:10" x14ac:dyDescent="0.25">
      <c r="A9" s="40">
        <v>1</v>
      </c>
      <c r="B9" s="40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7"/>
    </row>
    <row r="10" spans="1:10" ht="25.5" x14ac:dyDescent="0.25">
      <c r="A10" s="53"/>
      <c r="B10" s="48" t="s">
        <v>30</v>
      </c>
      <c r="C10" s="41">
        <f>C11+C22</f>
        <v>2348502.7000000002</v>
      </c>
      <c r="D10" s="41">
        <v>2985068.07</v>
      </c>
      <c r="E10" s="41">
        <f t="shared" ref="E10:G10" si="0">E11+E22</f>
        <v>3413000</v>
      </c>
      <c r="F10" s="41">
        <f t="shared" si="0"/>
        <v>3363000</v>
      </c>
      <c r="G10" s="41">
        <f t="shared" si="0"/>
        <v>3363000</v>
      </c>
      <c r="H10" s="39"/>
      <c r="I10" s="38"/>
      <c r="J10" s="38"/>
    </row>
    <row r="11" spans="1:10" x14ac:dyDescent="0.25">
      <c r="A11" s="47">
        <v>6</v>
      </c>
      <c r="B11" s="48" t="s">
        <v>31</v>
      </c>
      <c r="C11" s="41">
        <v>2342151.79</v>
      </c>
      <c r="D11" s="41">
        <v>2940068.07</v>
      </c>
      <c r="E11" s="41">
        <f t="shared" ref="E11:G11" si="1">SUM(E12:E20)</f>
        <v>3353000</v>
      </c>
      <c r="F11" s="41">
        <f t="shared" si="1"/>
        <v>3313000</v>
      </c>
      <c r="G11" s="41">
        <f t="shared" si="1"/>
        <v>3313000</v>
      </c>
      <c r="H11" s="7"/>
      <c r="I11" s="38"/>
      <c r="J11" s="38"/>
    </row>
    <row r="12" spans="1:10" x14ac:dyDescent="0.25">
      <c r="A12" s="53">
        <v>61</v>
      </c>
      <c r="B12" s="46" t="s">
        <v>32</v>
      </c>
      <c r="C12" s="56">
        <v>967274.69</v>
      </c>
      <c r="D12" s="56">
        <v>855470.57</v>
      </c>
      <c r="E12" s="56">
        <v>1000000</v>
      </c>
      <c r="F12" s="56">
        <v>1000000</v>
      </c>
      <c r="G12" s="56">
        <v>1000000</v>
      </c>
      <c r="H12" s="7"/>
      <c r="I12" s="38"/>
      <c r="J12" s="38"/>
    </row>
    <row r="13" spans="1:10" x14ac:dyDescent="0.25">
      <c r="A13" s="53">
        <v>63</v>
      </c>
      <c r="B13" s="46" t="s">
        <v>33</v>
      </c>
      <c r="C13" s="56">
        <f>943307.92-C14</f>
        <v>941104.72000000009</v>
      </c>
      <c r="D13" s="56">
        <f>1673897.5-D14</f>
        <v>1669897.5</v>
      </c>
      <c r="E13" s="56">
        <v>1900000</v>
      </c>
      <c r="F13" s="56">
        <v>1880000</v>
      </c>
      <c r="G13" s="56">
        <v>1880000</v>
      </c>
      <c r="H13" s="7"/>
      <c r="I13" s="38"/>
      <c r="J13" s="38"/>
    </row>
    <row r="14" spans="1:10" ht="25.5" x14ac:dyDescent="0.25">
      <c r="A14" s="53">
        <v>63</v>
      </c>
      <c r="B14" s="46" t="s">
        <v>427</v>
      </c>
      <c r="C14" s="56">
        <v>2203.1999999999998</v>
      </c>
      <c r="D14" s="56">
        <v>4000</v>
      </c>
      <c r="E14" s="56">
        <v>4000</v>
      </c>
      <c r="F14" s="56">
        <v>4000</v>
      </c>
      <c r="G14" s="56">
        <v>4000</v>
      </c>
      <c r="H14" s="7"/>
      <c r="I14" s="38"/>
      <c r="J14" s="38"/>
    </row>
    <row r="15" spans="1:10" x14ac:dyDescent="0.25">
      <c r="A15" s="53">
        <v>64</v>
      </c>
      <c r="B15" s="46" t="s">
        <v>34</v>
      </c>
      <c r="C15" s="56">
        <v>225789.96</v>
      </c>
      <c r="D15" s="56">
        <v>200000</v>
      </c>
      <c r="E15" s="56">
        <v>200000</v>
      </c>
      <c r="F15" s="56">
        <v>180000</v>
      </c>
      <c r="G15" s="56">
        <v>180000</v>
      </c>
      <c r="H15" s="7"/>
      <c r="I15" s="38"/>
      <c r="J15" s="38"/>
    </row>
    <row r="16" spans="1:10" ht="51" x14ac:dyDescent="0.25">
      <c r="A16" s="58">
        <v>65</v>
      </c>
      <c r="B16" s="57" t="s">
        <v>35</v>
      </c>
      <c r="C16" s="56">
        <f>195759.94-C17</f>
        <v>90662.56</v>
      </c>
      <c r="D16" s="56">
        <f>200000-D17</f>
        <v>94000</v>
      </c>
      <c r="E16" s="56">
        <v>130000</v>
      </c>
      <c r="F16" s="56">
        <v>130000</v>
      </c>
      <c r="G16" s="56">
        <v>130000</v>
      </c>
      <c r="H16" s="7"/>
      <c r="J16" s="38"/>
    </row>
    <row r="17" spans="1:10" ht="63.75" x14ac:dyDescent="0.25">
      <c r="A17" s="58">
        <v>65</v>
      </c>
      <c r="B17" s="57" t="s">
        <v>428</v>
      </c>
      <c r="C17" s="56">
        <v>105097.38</v>
      </c>
      <c r="D17" s="56">
        <v>106000</v>
      </c>
      <c r="E17" s="56">
        <v>110000</v>
      </c>
      <c r="F17" s="56">
        <v>110000</v>
      </c>
      <c r="G17" s="56">
        <v>110000</v>
      </c>
      <c r="H17" s="7"/>
      <c r="J17" s="38"/>
    </row>
    <row r="18" spans="1:10" ht="38.25" x14ac:dyDescent="0.25">
      <c r="A18" s="53">
        <v>66</v>
      </c>
      <c r="B18" s="46" t="s">
        <v>36</v>
      </c>
      <c r="C18" s="56">
        <v>4616.09</v>
      </c>
      <c r="D18" s="56">
        <v>6700</v>
      </c>
      <c r="E18" s="56">
        <v>6000</v>
      </c>
      <c r="F18" s="56">
        <v>6000</v>
      </c>
      <c r="G18" s="56">
        <v>6000</v>
      </c>
      <c r="H18" s="7"/>
    </row>
    <row r="19" spans="1:10" ht="51" x14ac:dyDescent="0.25">
      <c r="A19" s="53">
        <v>66</v>
      </c>
      <c r="B19" s="46" t="s">
        <v>429</v>
      </c>
      <c r="C19" s="56">
        <v>7.95</v>
      </c>
      <c r="D19" s="56">
        <v>0</v>
      </c>
      <c r="E19" s="56">
        <v>0</v>
      </c>
      <c r="F19" s="56">
        <v>0</v>
      </c>
      <c r="G19" s="56">
        <v>0</v>
      </c>
      <c r="H19" s="7"/>
    </row>
    <row r="20" spans="1:10" ht="25.5" x14ac:dyDescent="0.25">
      <c r="A20" s="53">
        <v>68</v>
      </c>
      <c r="B20" s="46" t="s">
        <v>37</v>
      </c>
      <c r="C20" s="56">
        <f>5403.19-C21</f>
        <v>3822.24</v>
      </c>
      <c r="D20" s="56">
        <f>4000-D21</f>
        <v>3000</v>
      </c>
      <c r="E20" s="56">
        <f>4000-E21</f>
        <v>3000</v>
      </c>
      <c r="F20" s="56">
        <v>3000</v>
      </c>
      <c r="G20" s="56">
        <v>3000</v>
      </c>
      <c r="H20" s="7"/>
    </row>
    <row r="21" spans="1:10" ht="38.25" x14ac:dyDescent="0.25">
      <c r="A21" s="53">
        <v>68</v>
      </c>
      <c r="B21" s="46" t="s">
        <v>430</v>
      </c>
      <c r="C21" s="56">
        <v>1580.95</v>
      </c>
      <c r="D21" s="56">
        <v>1000</v>
      </c>
      <c r="E21" s="56">
        <v>1000</v>
      </c>
      <c r="F21" s="56">
        <v>1000</v>
      </c>
      <c r="G21" s="56">
        <v>1000</v>
      </c>
      <c r="H21" s="7"/>
    </row>
    <row r="22" spans="1:10" ht="25.5" x14ac:dyDescent="0.25">
      <c r="A22" s="47">
        <v>7</v>
      </c>
      <c r="B22" s="48" t="s">
        <v>5</v>
      </c>
      <c r="C22" s="41">
        <v>6350.91</v>
      </c>
      <c r="D22" s="41">
        <v>45000</v>
      </c>
      <c r="E22" s="41">
        <f t="shared" ref="E22:G22" si="2">E23+E24</f>
        <v>60000</v>
      </c>
      <c r="F22" s="41">
        <f t="shared" si="2"/>
        <v>50000</v>
      </c>
      <c r="G22" s="41">
        <f t="shared" si="2"/>
        <v>50000</v>
      </c>
      <c r="H22" s="7"/>
    </row>
    <row r="23" spans="1:10" ht="38.25" x14ac:dyDescent="0.25">
      <c r="A23" s="53">
        <v>71</v>
      </c>
      <c r="B23" s="46" t="s">
        <v>38</v>
      </c>
      <c r="C23" s="56">
        <v>6350.91</v>
      </c>
      <c r="D23" s="56">
        <v>10000</v>
      </c>
      <c r="E23" s="56">
        <v>10000</v>
      </c>
      <c r="F23" s="56">
        <v>10000</v>
      </c>
      <c r="G23" s="56">
        <v>10000</v>
      </c>
      <c r="H23" s="7"/>
    </row>
    <row r="24" spans="1:10" ht="38.25" x14ac:dyDescent="0.25">
      <c r="A24" s="58">
        <v>72</v>
      </c>
      <c r="B24" s="57" t="s">
        <v>39</v>
      </c>
      <c r="C24" s="100">
        <v>0</v>
      </c>
      <c r="D24" s="100">
        <v>35000</v>
      </c>
      <c r="E24" s="100">
        <v>50000</v>
      </c>
      <c r="F24" s="100">
        <v>40000</v>
      </c>
      <c r="G24" s="100">
        <v>40000</v>
      </c>
      <c r="H24" s="7"/>
    </row>
    <row r="25" spans="1:10" x14ac:dyDescent="0.25">
      <c r="A25" s="103"/>
      <c r="B25" s="104"/>
      <c r="C25" s="105"/>
      <c r="D25" s="105"/>
      <c r="E25" s="105"/>
      <c r="F25" s="105"/>
      <c r="G25" s="105"/>
      <c r="H25" s="7"/>
    </row>
    <row r="26" spans="1:10" ht="24" customHeight="1" x14ac:dyDescent="0.25">
      <c r="A26" s="65"/>
      <c r="B26" s="101" t="s">
        <v>40</v>
      </c>
      <c r="C26" s="102">
        <f>C27+C37</f>
        <v>2620830.2000000002</v>
      </c>
      <c r="D26" s="102" t="s">
        <v>41</v>
      </c>
      <c r="E26" s="102">
        <f>E27+E37</f>
        <v>3855434.65</v>
      </c>
      <c r="F26" s="102">
        <f>F27+F37</f>
        <v>3565000</v>
      </c>
      <c r="G26" s="102">
        <f>G27+G37</f>
        <v>3487925.81</v>
      </c>
      <c r="H26" s="7"/>
    </row>
    <row r="27" spans="1:10" x14ac:dyDescent="0.25">
      <c r="A27" s="47">
        <v>3</v>
      </c>
      <c r="B27" s="48" t="s">
        <v>8</v>
      </c>
      <c r="C27" s="41">
        <v>1793692.46</v>
      </c>
      <c r="D27" s="41">
        <v>1675742.59</v>
      </c>
      <c r="E27" s="41">
        <f>SUM(E28:E36)</f>
        <v>2343934.65</v>
      </c>
      <c r="F27" s="41">
        <f>SUM(F28:F36)</f>
        <v>2245000</v>
      </c>
      <c r="G27" s="41">
        <f>SUM(G28:G36)</f>
        <v>2238925.81</v>
      </c>
      <c r="H27" s="7"/>
    </row>
    <row r="28" spans="1:10" x14ac:dyDescent="0.25">
      <c r="A28" s="53">
        <v>31</v>
      </c>
      <c r="B28" s="46" t="s">
        <v>42</v>
      </c>
      <c r="C28" s="56">
        <v>281017.84999999998</v>
      </c>
      <c r="D28" s="56">
        <v>260000</v>
      </c>
      <c r="E28" s="56">
        <v>370000</v>
      </c>
      <c r="F28" s="56">
        <v>370000</v>
      </c>
      <c r="G28" s="56">
        <v>370000</v>
      </c>
      <c r="H28" s="7"/>
    </row>
    <row r="29" spans="1:10" ht="25.5" x14ac:dyDescent="0.25">
      <c r="A29" s="53">
        <v>31</v>
      </c>
      <c r="B29" s="46" t="s">
        <v>434</v>
      </c>
      <c r="C29" s="56">
        <v>335330.94</v>
      </c>
      <c r="D29" s="56">
        <v>300000</v>
      </c>
      <c r="E29" s="56">
        <v>504000</v>
      </c>
      <c r="F29" s="56">
        <v>504000</v>
      </c>
      <c r="G29" s="56">
        <v>504000</v>
      </c>
      <c r="H29" s="7"/>
    </row>
    <row r="30" spans="1:10" x14ac:dyDescent="0.25">
      <c r="A30" s="53">
        <v>32</v>
      </c>
      <c r="B30" s="46" t="s">
        <v>43</v>
      </c>
      <c r="C30" s="56">
        <v>545897.69999999995</v>
      </c>
      <c r="D30" s="56">
        <v>570000</v>
      </c>
      <c r="E30" s="56">
        <v>794500</v>
      </c>
      <c r="F30" s="56">
        <v>699500</v>
      </c>
      <c r="G30" s="56">
        <v>693425.81</v>
      </c>
    </row>
    <row r="31" spans="1:10" ht="25.5" x14ac:dyDescent="0.25">
      <c r="A31" s="53">
        <v>32</v>
      </c>
      <c r="B31" s="46" t="s">
        <v>433</v>
      </c>
      <c r="C31" s="56">
        <v>126587.39</v>
      </c>
      <c r="D31" s="56">
        <v>98850</v>
      </c>
      <c r="E31" s="56">
        <v>115000</v>
      </c>
      <c r="F31" s="56">
        <v>115000</v>
      </c>
      <c r="G31" s="56">
        <v>115000</v>
      </c>
    </row>
    <row r="32" spans="1:10" x14ac:dyDescent="0.25">
      <c r="A32" s="53">
        <v>34</v>
      </c>
      <c r="B32" s="46" t="s">
        <v>44</v>
      </c>
      <c r="C32" s="56">
        <v>13200</v>
      </c>
      <c r="D32" s="56">
        <v>10000</v>
      </c>
      <c r="E32" s="56">
        <v>17000</v>
      </c>
      <c r="F32" s="56">
        <v>17000</v>
      </c>
      <c r="G32" s="56">
        <v>17000</v>
      </c>
    </row>
    <row r="33" spans="1:10" ht="38.25" x14ac:dyDescent="0.25">
      <c r="A33" s="53">
        <v>34</v>
      </c>
      <c r="B33" s="46" t="s">
        <v>432</v>
      </c>
      <c r="C33" s="56">
        <v>4307.1400000000003</v>
      </c>
      <c r="D33" s="56">
        <v>4000</v>
      </c>
      <c r="E33" s="56">
        <v>6000</v>
      </c>
      <c r="F33" s="56">
        <v>6000</v>
      </c>
      <c r="G33" s="56">
        <v>6000</v>
      </c>
      <c r="J33" s="39"/>
    </row>
    <row r="34" spans="1:10" x14ac:dyDescent="0.25">
      <c r="A34" s="53">
        <v>35</v>
      </c>
      <c r="B34" s="46" t="s">
        <v>45</v>
      </c>
      <c r="C34" s="56">
        <v>26600</v>
      </c>
      <c r="D34" s="56">
        <v>23000</v>
      </c>
      <c r="E34" s="56">
        <v>37000</v>
      </c>
      <c r="F34" s="56">
        <v>37000</v>
      </c>
      <c r="G34" s="56">
        <v>37000</v>
      </c>
    </row>
    <row r="35" spans="1:10" ht="25.5" x14ac:dyDescent="0.25">
      <c r="A35" s="53">
        <v>37</v>
      </c>
      <c r="B35" s="46" t="s">
        <v>46</v>
      </c>
      <c r="C35" s="56">
        <v>161481.09</v>
      </c>
      <c r="D35" s="56">
        <v>137000</v>
      </c>
      <c r="E35" s="56">
        <v>181500</v>
      </c>
      <c r="F35" s="56">
        <v>181500</v>
      </c>
      <c r="G35" s="56">
        <v>181500</v>
      </c>
    </row>
    <row r="36" spans="1:10" x14ac:dyDescent="0.25">
      <c r="A36" s="53">
        <v>38</v>
      </c>
      <c r="B36" s="46" t="s">
        <v>47</v>
      </c>
      <c r="C36" s="56">
        <v>299270.34999999998</v>
      </c>
      <c r="D36" s="56">
        <v>272892.59000000003</v>
      </c>
      <c r="E36" s="56">
        <v>318934.65000000002</v>
      </c>
      <c r="F36" s="56">
        <v>315000</v>
      </c>
      <c r="G36" s="56">
        <v>315000</v>
      </c>
    </row>
    <row r="37" spans="1:10" ht="25.5" x14ac:dyDescent="0.25">
      <c r="A37" s="47">
        <v>4</v>
      </c>
      <c r="B37" s="48" t="s">
        <v>9</v>
      </c>
      <c r="C37" s="41">
        <v>827137.74</v>
      </c>
      <c r="D37" s="41">
        <v>2111518.0699999998</v>
      </c>
      <c r="E37" s="41">
        <f>SUM(E39+E40+E38)</f>
        <v>1511500</v>
      </c>
      <c r="F37" s="41">
        <f>SUM(F39+F40+F38)</f>
        <v>1320000</v>
      </c>
      <c r="G37" s="41">
        <f>SUM(G39+G40+G38)</f>
        <v>1249000</v>
      </c>
    </row>
    <row r="38" spans="1:10" ht="38.25" x14ac:dyDescent="0.25">
      <c r="A38" s="53">
        <v>41</v>
      </c>
      <c r="B38" s="46" t="s">
        <v>48</v>
      </c>
      <c r="C38" s="56">
        <v>0</v>
      </c>
      <c r="D38" s="56">
        <v>15000</v>
      </c>
      <c r="E38" s="56">
        <v>52000</v>
      </c>
      <c r="F38" s="56">
        <v>10000</v>
      </c>
      <c r="G38" s="56">
        <v>10000</v>
      </c>
    </row>
    <row r="39" spans="1:10" ht="38.25" x14ac:dyDescent="0.25">
      <c r="A39" s="53">
        <v>42</v>
      </c>
      <c r="B39" s="46" t="s">
        <v>49</v>
      </c>
      <c r="C39" s="56">
        <v>825893.99</v>
      </c>
      <c r="D39" s="56">
        <v>1955470.57</v>
      </c>
      <c r="E39" s="56">
        <f>1706500-200000+50000-195000+70000-60000+83000</f>
        <v>1454500</v>
      </c>
      <c r="F39" s="56">
        <f>1148000+5000-500000+652000</f>
        <v>1305000</v>
      </c>
      <c r="G39" s="56">
        <f>1129000+5000-800000+900000</f>
        <v>1234000</v>
      </c>
    </row>
    <row r="40" spans="1:10" ht="51" x14ac:dyDescent="0.25">
      <c r="A40" s="53">
        <v>42</v>
      </c>
      <c r="B40" s="46" t="s">
        <v>431</v>
      </c>
      <c r="C40" s="56">
        <v>1243.75</v>
      </c>
      <c r="D40" s="56">
        <v>2150</v>
      </c>
      <c r="E40" s="56">
        <v>5000</v>
      </c>
      <c r="F40" s="56">
        <v>5000</v>
      </c>
      <c r="G40" s="56">
        <v>5000</v>
      </c>
    </row>
    <row r="42" spans="1:10" x14ac:dyDescent="0.25">
      <c r="E42" s="39"/>
    </row>
  </sheetData>
  <pageMargins left="0.7" right="0.7" top="0.75" bottom="0.75" header="0.3" footer="0.3"/>
  <pageSetup paperSize="9" scale="76" orientation="landscape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B749-F624-4A3C-BD7D-2F1074DC44C7}">
  <dimension ref="A2:L71"/>
  <sheetViews>
    <sheetView topLeftCell="A30" zoomScaleNormal="100" workbookViewId="0">
      <selection activeCell="F37" sqref="F37:H37"/>
    </sheetView>
  </sheetViews>
  <sheetFormatPr defaultRowHeight="15" x14ac:dyDescent="0.25"/>
  <cols>
    <col min="1" max="1" width="7" customWidth="1"/>
    <col min="2" max="2" width="7.5703125" customWidth="1"/>
    <col min="3" max="3" width="29" customWidth="1"/>
    <col min="4" max="4" width="21.140625" customWidth="1"/>
    <col min="5" max="5" width="19.5703125" customWidth="1"/>
    <col min="6" max="7" width="21.28515625" customWidth="1"/>
    <col min="8" max="8" width="22.140625" customWidth="1"/>
    <col min="10" max="11" width="12.5703125" bestFit="1" customWidth="1"/>
    <col min="12" max="12" width="12.7109375" bestFit="1" customWidth="1"/>
  </cols>
  <sheetData>
    <row r="2" spans="1:11" x14ac:dyDescent="0.25">
      <c r="A2" s="5" t="s">
        <v>50</v>
      </c>
    </row>
    <row r="4" spans="1:11" ht="42.75" x14ac:dyDescent="0.25">
      <c r="A4" s="26" t="s">
        <v>51</v>
      </c>
      <c r="B4" s="9" t="s">
        <v>61</v>
      </c>
      <c r="C4" s="26" t="s">
        <v>52</v>
      </c>
      <c r="D4" s="14" t="s">
        <v>339</v>
      </c>
      <c r="E4" s="14" t="s">
        <v>340</v>
      </c>
      <c r="F4" s="14" t="s">
        <v>341</v>
      </c>
      <c r="G4" s="14" t="s">
        <v>342</v>
      </c>
      <c r="H4" s="14" t="s">
        <v>343</v>
      </c>
    </row>
    <row r="5" spans="1:11" ht="15.75" x14ac:dyDescent="0.25">
      <c r="A5" s="9">
        <v>1</v>
      </c>
      <c r="B5" s="9">
        <v>2</v>
      </c>
      <c r="C5" s="26">
        <v>3</v>
      </c>
      <c r="D5" s="26">
        <v>4</v>
      </c>
      <c r="E5" s="9">
        <v>5</v>
      </c>
      <c r="F5" s="9">
        <v>6</v>
      </c>
      <c r="G5" s="9">
        <v>7</v>
      </c>
      <c r="H5" s="9">
        <v>8</v>
      </c>
    </row>
    <row r="6" spans="1:11" ht="28.5" x14ac:dyDescent="0.25">
      <c r="A6" s="11"/>
      <c r="B6" s="11"/>
      <c r="C6" s="10" t="s">
        <v>30</v>
      </c>
      <c r="D6" s="18">
        <f>D7+D26</f>
        <v>2348502.6999999997</v>
      </c>
      <c r="E6" s="18">
        <v>2985068.07</v>
      </c>
      <c r="F6" s="18">
        <f>F7+F26</f>
        <v>3414000</v>
      </c>
      <c r="G6" s="18">
        <f>G7+G26</f>
        <v>3364000</v>
      </c>
      <c r="H6" s="18">
        <f>H7+H26</f>
        <v>3364000</v>
      </c>
    </row>
    <row r="7" spans="1:11" ht="15.75" x14ac:dyDescent="0.25">
      <c r="A7" s="29"/>
      <c r="B7" s="9">
        <v>6</v>
      </c>
      <c r="C7" s="10" t="s">
        <v>31</v>
      </c>
      <c r="D7" s="18">
        <f>D8+D10+D14+D18+D21+D24</f>
        <v>2342151.7899999996</v>
      </c>
      <c r="E7" s="18">
        <v>2940068.07</v>
      </c>
      <c r="F7" s="18">
        <f t="shared" ref="F7:H7" si="0">F8+F10+F14+F18+F21+F24</f>
        <v>3354000</v>
      </c>
      <c r="G7" s="18">
        <f t="shared" si="0"/>
        <v>3314000</v>
      </c>
      <c r="H7" s="18">
        <f t="shared" si="0"/>
        <v>3314000</v>
      </c>
    </row>
    <row r="8" spans="1:11" x14ac:dyDescent="0.25">
      <c r="A8" s="11"/>
      <c r="B8" s="11">
        <v>61</v>
      </c>
      <c r="C8" s="12" t="s">
        <v>32</v>
      </c>
      <c r="D8" s="17">
        <v>967274.69</v>
      </c>
      <c r="E8" s="17">
        <v>855470.57</v>
      </c>
      <c r="F8" s="17">
        <v>1000000</v>
      </c>
      <c r="G8" s="17">
        <v>1000000</v>
      </c>
      <c r="H8" s="17">
        <v>1000000</v>
      </c>
    </row>
    <row r="9" spans="1:11" s="78" customFormat="1" x14ac:dyDescent="0.25">
      <c r="A9" s="30">
        <v>11</v>
      </c>
      <c r="B9" s="30"/>
      <c r="C9" s="28" t="s">
        <v>53</v>
      </c>
      <c r="D9" s="17">
        <v>967274.69</v>
      </c>
      <c r="E9" s="31">
        <v>855470.57</v>
      </c>
      <c r="F9" s="17">
        <v>1000000</v>
      </c>
      <c r="G9" s="17">
        <v>1000000</v>
      </c>
      <c r="H9" s="17">
        <v>1000000</v>
      </c>
    </row>
    <row r="10" spans="1:11" ht="15.75" customHeight="1" x14ac:dyDescent="0.25">
      <c r="A10" s="11"/>
      <c r="B10" s="11">
        <v>63</v>
      </c>
      <c r="C10" s="12" t="s">
        <v>33</v>
      </c>
      <c r="D10" s="17">
        <v>943307.92</v>
      </c>
      <c r="E10" s="17">
        <v>1673897.5</v>
      </c>
      <c r="F10" s="17">
        <v>1904000</v>
      </c>
      <c r="G10" s="17">
        <v>1884000</v>
      </c>
      <c r="H10" s="17">
        <v>1884000</v>
      </c>
    </row>
    <row r="11" spans="1:11" s="78" customFormat="1" x14ac:dyDescent="0.25">
      <c r="A11" s="30">
        <v>11</v>
      </c>
      <c r="B11" s="30"/>
      <c r="C11" s="28" t="s">
        <v>53</v>
      </c>
      <c r="D11" s="31">
        <f>D10-D12-D13</f>
        <v>0</v>
      </c>
      <c r="E11" s="31">
        <v>34787.5</v>
      </c>
      <c r="F11" s="17">
        <v>4000</v>
      </c>
      <c r="G11" s="17">
        <v>4000</v>
      </c>
      <c r="H11" s="17">
        <v>4000</v>
      </c>
    </row>
    <row r="12" spans="1:11" s="78" customFormat="1" x14ac:dyDescent="0.25">
      <c r="A12" s="30">
        <v>51</v>
      </c>
      <c r="B12" s="30"/>
      <c r="C12" s="28" t="s">
        <v>54</v>
      </c>
      <c r="D12" s="31">
        <v>2203.1999999999998</v>
      </c>
      <c r="E12" s="31">
        <v>639110</v>
      </c>
      <c r="F12" s="17">
        <v>500000</v>
      </c>
      <c r="G12" s="17">
        <v>400000</v>
      </c>
      <c r="H12" s="17">
        <v>400000</v>
      </c>
    </row>
    <row r="13" spans="1:11" s="78" customFormat="1" x14ac:dyDescent="0.25">
      <c r="A13" s="30">
        <v>52</v>
      </c>
      <c r="B13" s="30"/>
      <c r="C13" s="28" t="s">
        <v>55</v>
      </c>
      <c r="D13" s="31">
        <v>941104.72</v>
      </c>
      <c r="E13" s="31">
        <v>1000000</v>
      </c>
      <c r="F13" s="17">
        <v>1400000</v>
      </c>
      <c r="G13" s="17">
        <v>1480000</v>
      </c>
      <c r="H13" s="17">
        <v>1480000</v>
      </c>
      <c r="K13" s="79"/>
    </row>
    <row r="14" spans="1:11" x14ac:dyDescent="0.25">
      <c r="A14" s="11"/>
      <c r="B14" s="11">
        <v>64</v>
      </c>
      <c r="C14" s="12" t="s">
        <v>34</v>
      </c>
      <c r="D14" s="17">
        <v>225789.96</v>
      </c>
      <c r="E14" s="17">
        <v>200000</v>
      </c>
      <c r="F14" s="17">
        <v>200000</v>
      </c>
      <c r="G14" s="17">
        <v>180000</v>
      </c>
      <c r="H14" s="17">
        <v>180000</v>
      </c>
    </row>
    <row r="15" spans="1:11" s="78" customFormat="1" x14ac:dyDescent="0.25">
      <c r="A15" s="30">
        <v>11</v>
      </c>
      <c r="B15" s="30"/>
      <c r="C15" s="28" t="s">
        <v>53</v>
      </c>
      <c r="D15" s="31">
        <v>164313.76999999999</v>
      </c>
      <c r="E15" s="31">
        <v>100000</v>
      </c>
      <c r="F15" s="17">
        <v>150000</v>
      </c>
      <c r="G15" s="17">
        <v>130000</v>
      </c>
      <c r="H15" s="17">
        <v>130000</v>
      </c>
    </row>
    <row r="16" spans="1:11" s="78" customFormat="1" x14ac:dyDescent="0.25">
      <c r="A16" s="30">
        <v>42</v>
      </c>
      <c r="B16" s="30"/>
      <c r="C16" s="28" t="s">
        <v>56</v>
      </c>
      <c r="D16" s="31">
        <v>0</v>
      </c>
      <c r="E16" s="31">
        <v>1000</v>
      </c>
      <c r="F16" s="17">
        <v>0</v>
      </c>
      <c r="G16" s="17">
        <v>0</v>
      </c>
      <c r="H16" s="17">
        <v>0</v>
      </c>
    </row>
    <row r="17" spans="1:11" s="78" customFormat="1" ht="30" x14ac:dyDescent="0.25">
      <c r="A17" s="30">
        <v>43</v>
      </c>
      <c r="B17" s="30"/>
      <c r="C17" s="28" t="s">
        <v>57</v>
      </c>
      <c r="D17" s="31">
        <v>61476.19</v>
      </c>
      <c r="E17" s="31">
        <v>99000</v>
      </c>
      <c r="F17" s="17">
        <v>50000</v>
      </c>
      <c r="G17" s="17">
        <v>50000</v>
      </c>
      <c r="H17" s="17">
        <v>50000</v>
      </c>
    </row>
    <row r="18" spans="1:11" ht="62.25" customHeight="1" x14ac:dyDescent="0.25">
      <c r="A18" s="11"/>
      <c r="B18" s="11">
        <v>65</v>
      </c>
      <c r="C18" s="12" t="s">
        <v>35</v>
      </c>
      <c r="D18" s="17">
        <v>195759.94</v>
      </c>
      <c r="E18" s="17">
        <v>200000</v>
      </c>
      <c r="F18" s="17">
        <v>240000</v>
      </c>
      <c r="G18" s="17">
        <v>240000</v>
      </c>
      <c r="H18" s="17">
        <v>240000</v>
      </c>
    </row>
    <row r="19" spans="1:11" s="78" customFormat="1" x14ac:dyDescent="0.25">
      <c r="A19" s="30">
        <v>11</v>
      </c>
      <c r="B19" s="30"/>
      <c r="C19" s="28" t="s">
        <v>53</v>
      </c>
      <c r="D19" s="31">
        <v>41340.639999999999</v>
      </c>
      <c r="E19" s="31">
        <v>130000</v>
      </c>
      <c r="F19" s="17">
        <v>130000</v>
      </c>
      <c r="G19" s="17">
        <v>130000</v>
      </c>
      <c r="H19" s="17">
        <v>130000</v>
      </c>
    </row>
    <row r="20" spans="1:11" s="78" customFormat="1" x14ac:dyDescent="0.25">
      <c r="A20" s="30">
        <v>31</v>
      </c>
      <c r="B20" s="30"/>
      <c r="C20" s="28" t="s">
        <v>58</v>
      </c>
      <c r="D20" s="31">
        <v>154419.29999999999</v>
      </c>
      <c r="E20" s="31">
        <v>70000</v>
      </c>
      <c r="F20" s="17">
        <v>110000</v>
      </c>
      <c r="G20" s="17">
        <v>110000</v>
      </c>
      <c r="H20" s="17">
        <v>110000</v>
      </c>
    </row>
    <row r="21" spans="1:11" ht="45" x14ac:dyDescent="0.25">
      <c r="A21" s="11"/>
      <c r="B21" s="11">
        <v>66</v>
      </c>
      <c r="C21" s="12" t="s">
        <v>36</v>
      </c>
      <c r="D21" s="17">
        <v>4616.09</v>
      </c>
      <c r="E21" s="17">
        <v>6700</v>
      </c>
      <c r="F21" s="17">
        <v>6000</v>
      </c>
      <c r="G21" s="17">
        <v>6000</v>
      </c>
      <c r="H21" s="17">
        <v>6000</v>
      </c>
    </row>
    <row r="22" spans="1:11" s="78" customFormat="1" x14ac:dyDescent="0.25">
      <c r="A22" s="30">
        <v>61</v>
      </c>
      <c r="B22" s="30"/>
      <c r="C22" s="28" t="s">
        <v>59</v>
      </c>
      <c r="D22" s="31">
        <v>7.95</v>
      </c>
      <c r="E22" s="31">
        <v>1000</v>
      </c>
      <c r="F22" s="17">
        <v>0</v>
      </c>
      <c r="G22" s="17">
        <v>0</v>
      </c>
      <c r="H22" s="17">
        <v>0</v>
      </c>
    </row>
    <row r="23" spans="1:11" s="78" customFormat="1" ht="30" x14ac:dyDescent="0.25">
      <c r="A23" s="30">
        <v>43</v>
      </c>
      <c r="B23" s="30"/>
      <c r="C23" s="28" t="s">
        <v>57</v>
      </c>
      <c r="D23" s="31">
        <v>4608.1400000000003</v>
      </c>
      <c r="E23" s="31">
        <v>5700</v>
      </c>
      <c r="F23" s="17">
        <v>6000</v>
      </c>
      <c r="G23" s="17">
        <v>6000</v>
      </c>
      <c r="H23" s="17">
        <v>6000</v>
      </c>
    </row>
    <row r="24" spans="1:11" ht="30" x14ac:dyDescent="0.25">
      <c r="A24" s="11"/>
      <c r="B24" s="11">
        <v>68</v>
      </c>
      <c r="C24" s="12" t="s">
        <v>37</v>
      </c>
      <c r="D24" s="17">
        <v>5403.19</v>
      </c>
      <c r="E24" s="17">
        <v>4000</v>
      </c>
      <c r="F24" s="17">
        <v>4000</v>
      </c>
      <c r="G24" s="17">
        <v>4000</v>
      </c>
      <c r="H24" s="17">
        <v>4000</v>
      </c>
    </row>
    <row r="25" spans="1:11" s="78" customFormat="1" x14ac:dyDescent="0.25">
      <c r="A25" s="30">
        <v>31</v>
      </c>
      <c r="B25" s="30"/>
      <c r="C25" s="28" t="s">
        <v>58</v>
      </c>
      <c r="D25" s="31">
        <v>5403.19</v>
      </c>
      <c r="E25" s="31">
        <v>4000</v>
      </c>
      <c r="F25" s="17">
        <v>4000</v>
      </c>
      <c r="G25" s="17">
        <v>4000</v>
      </c>
      <c r="H25" s="17">
        <v>4000</v>
      </c>
    </row>
    <row r="26" spans="1:11" ht="28.5" x14ac:dyDescent="0.25">
      <c r="A26" s="11"/>
      <c r="B26" s="9">
        <v>7</v>
      </c>
      <c r="C26" s="10" t="s">
        <v>5</v>
      </c>
      <c r="D26" s="18">
        <f>D27+D29</f>
        <v>6350.91</v>
      </c>
      <c r="E26" s="18">
        <v>45000</v>
      </c>
      <c r="F26" s="18">
        <f t="shared" ref="F26:H26" si="1">F27+F29</f>
        <v>60000</v>
      </c>
      <c r="G26" s="18">
        <f t="shared" si="1"/>
        <v>50000</v>
      </c>
      <c r="H26" s="18">
        <f t="shared" si="1"/>
        <v>50000</v>
      </c>
    </row>
    <row r="27" spans="1:11" ht="51" customHeight="1" x14ac:dyDescent="0.25">
      <c r="A27" s="11"/>
      <c r="B27" s="11">
        <v>71</v>
      </c>
      <c r="C27" s="12" t="s">
        <v>38</v>
      </c>
      <c r="D27" s="17">
        <v>6350.91</v>
      </c>
      <c r="E27" s="17">
        <v>10000</v>
      </c>
      <c r="F27" s="17">
        <v>10000</v>
      </c>
      <c r="G27" s="17">
        <v>10000</v>
      </c>
      <c r="H27" s="17">
        <v>10000</v>
      </c>
    </row>
    <row r="28" spans="1:11" s="78" customFormat="1" ht="45.75" customHeight="1" x14ac:dyDescent="0.25">
      <c r="A28" s="30">
        <v>71</v>
      </c>
      <c r="B28" s="30"/>
      <c r="C28" s="28" t="s">
        <v>60</v>
      </c>
      <c r="D28" s="31">
        <v>6350.91</v>
      </c>
      <c r="E28" s="31">
        <v>10000</v>
      </c>
      <c r="F28" s="17">
        <v>10000</v>
      </c>
      <c r="G28" s="17">
        <v>10000</v>
      </c>
      <c r="H28" s="17">
        <v>10000</v>
      </c>
      <c r="K28" s="79"/>
    </row>
    <row r="29" spans="1:11" ht="36" customHeight="1" x14ac:dyDescent="0.25">
      <c r="A29" s="11"/>
      <c r="B29" s="11">
        <v>72</v>
      </c>
      <c r="C29" s="12" t="s">
        <v>39</v>
      </c>
      <c r="D29" s="17">
        <v>0</v>
      </c>
      <c r="E29" s="17">
        <v>35000</v>
      </c>
      <c r="F29" s="17">
        <v>50000</v>
      </c>
      <c r="G29" s="17">
        <v>40000</v>
      </c>
      <c r="H29" s="17">
        <v>40000</v>
      </c>
    </row>
    <row r="30" spans="1:11" s="78" customFormat="1" ht="45" customHeight="1" x14ac:dyDescent="0.25">
      <c r="A30" s="30">
        <v>71</v>
      </c>
      <c r="B30" s="30"/>
      <c r="C30" s="28" t="s">
        <v>60</v>
      </c>
      <c r="D30" s="31">
        <v>0</v>
      </c>
      <c r="E30" s="31">
        <v>35000</v>
      </c>
      <c r="F30" s="17">
        <v>50000</v>
      </c>
      <c r="G30" s="17">
        <v>40000</v>
      </c>
      <c r="H30" s="17">
        <v>40000</v>
      </c>
    </row>
    <row r="33" spans="1:12" x14ac:dyDescent="0.25">
      <c r="A33" s="5" t="s">
        <v>62</v>
      </c>
    </row>
    <row r="35" spans="1:12" ht="42.75" x14ac:dyDescent="0.25">
      <c r="A35" s="26" t="s">
        <v>51</v>
      </c>
      <c r="B35" s="9" t="s">
        <v>28</v>
      </c>
      <c r="C35" s="26" t="s">
        <v>52</v>
      </c>
      <c r="D35" s="14" t="s">
        <v>339</v>
      </c>
      <c r="E35" s="14" t="s">
        <v>340</v>
      </c>
      <c r="F35" s="14" t="s">
        <v>341</v>
      </c>
      <c r="G35" s="14" t="s">
        <v>342</v>
      </c>
      <c r="H35" s="14" t="s">
        <v>343</v>
      </c>
    </row>
    <row r="36" spans="1:12" x14ac:dyDescent="0.25">
      <c r="A36" s="9">
        <v>1</v>
      </c>
      <c r="B36" s="9">
        <v>2</v>
      </c>
      <c r="C36" s="9">
        <v>3</v>
      </c>
      <c r="D36" s="9">
        <v>4</v>
      </c>
      <c r="E36" s="9">
        <v>5</v>
      </c>
      <c r="F36" s="9">
        <v>6</v>
      </c>
      <c r="G36" s="9">
        <v>7</v>
      </c>
      <c r="H36" s="9">
        <v>8</v>
      </c>
    </row>
    <row r="37" spans="1:12" ht="28.5" x14ac:dyDescent="0.25">
      <c r="A37" s="11"/>
      <c r="B37" s="11"/>
      <c r="C37" s="10" t="s">
        <v>63</v>
      </c>
      <c r="D37" s="18">
        <f>D38+D61</f>
        <v>2620830.2000000002</v>
      </c>
      <c r="E37" s="18">
        <v>3787260.66</v>
      </c>
      <c r="F37" s="18">
        <f t="shared" ref="F37:H37" si="2">F38+F61</f>
        <v>3855434.65</v>
      </c>
      <c r="G37" s="18">
        <f t="shared" si="2"/>
        <v>3565000</v>
      </c>
      <c r="H37" s="18">
        <f t="shared" si="2"/>
        <v>3487925.81</v>
      </c>
      <c r="L37" s="39"/>
    </row>
    <row r="38" spans="1:12" ht="15.75" x14ac:dyDescent="0.25">
      <c r="A38" s="29"/>
      <c r="B38" s="9">
        <v>3</v>
      </c>
      <c r="C38" s="10" t="s">
        <v>8</v>
      </c>
      <c r="D38" s="18">
        <f>D39+D43+D41+D47+D50+D52+D54+D56+D58</f>
        <v>1793692.46</v>
      </c>
      <c r="E38" s="18">
        <v>1675742.59</v>
      </c>
      <c r="F38" s="18">
        <f t="shared" ref="F38:H38" si="3">F39+F41+F43+F47+F50+F52+F54+F56+F58</f>
        <v>2343934.65</v>
      </c>
      <c r="G38" s="18">
        <f t="shared" si="3"/>
        <v>2245000</v>
      </c>
      <c r="H38" s="18">
        <f t="shared" si="3"/>
        <v>2238925.81</v>
      </c>
    </row>
    <row r="39" spans="1:12" x14ac:dyDescent="0.25">
      <c r="A39" s="11"/>
      <c r="B39" s="11">
        <v>31</v>
      </c>
      <c r="C39" s="12" t="s">
        <v>42</v>
      </c>
      <c r="D39" s="17">
        <f>616348.79-D41</f>
        <v>281017.85000000003</v>
      </c>
      <c r="E39" s="17">
        <v>260000</v>
      </c>
      <c r="F39" s="17">
        <v>370000</v>
      </c>
      <c r="G39" s="17">
        <v>370000</v>
      </c>
      <c r="H39" s="17">
        <v>370000</v>
      </c>
    </row>
    <row r="40" spans="1:12" s="78" customFormat="1" x14ac:dyDescent="0.25">
      <c r="A40" s="30">
        <v>11</v>
      </c>
      <c r="B40" s="30"/>
      <c r="C40" s="28" t="s">
        <v>53</v>
      </c>
      <c r="D40" s="31">
        <v>281017.84999999998</v>
      </c>
      <c r="E40" s="31">
        <v>260000</v>
      </c>
      <c r="F40" s="17">
        <v>370000</v>
      </c>
      <c r="G40" s="17">
        <v>370000</v>
      </c>
      <c r="H40" s="17">
        <v>370000</v>
      </c>
    </row>
    <row r="41" spans="1:12" ht="30" x14ac:dyDescent="0.25">
      <c r="A41" s="11"/>
      <c r="B41" s="11">
        <v>31</v>
      </c>
      <c r="C41" s="12" t="s">
        <v>64</v>
      </c>
      <c r="D41" s="17">
        <v>335330.94</v>
      </c>
      <c r="E41" s="17">
        <v>300000</v>
      </c>
      <c r="F41" s="17">
        <v>504000</v>
      </c>
      <c r="G41" s="17">
        <v>504000</v>
      </c>
      <c r="H41" s="17">
        <v>504000</v>
      </c>
    </row>
    <row r="42" spans="1:12" s="78" customFormat="1" x14ac:dyDescent="0.25">
      <c r="A42" s="30">
        <v>11</v>
      </c>
      <c r="B42" s="30"/>
      <c r="C42" s="28" t="s">
        <v>53</v>
      </c>
      <c r="D42" s="31">
        <v>335330.94</v>
      </c>
      <c r="E42" s="31">
        <v>300000</v>
      </c>
      <c r="F42" s="17">
        <v>504000</v>
      </c>
      <c r="G42" s="17">
        <v>504000</v>
      </c>
      <c r="H42" s="17">
        <v>504000</v>
      </c>
      <c r="J42"/>
      <c r="K42" s="79"/>
    </row>
    <row r="43" spans="1:12" x14ac:dyDescent="0.25">
      <c r="A43" s="30"/>
      <c r="B43" s="11">
        <v>32</v>
      </c>
      <c r="C43" s="12" t="s">
        <v>43</v>
      </c>
      <c r="D43" s="17">
        <f>672485.09-D47</f>
        <v>545897.69999999995</v>
      </c>
      <c r="E43" s="17">
        <v>570000</v>
      </c>
      <c r="F43" s="17">
        <f t="shared" ref="F43:H43" si="4">SUM(F44:F46)</f>
        <v>794500</v>
      </c>
      <c r="G43" s="17">
        <f t="shared" si="4"/>
        <v>699500</v>
      </c>
      <c r="H43" s="17">
        <f t="shared" si="4"/>
        <v>693425.81</v>
      </c>
      <c r="K43" s="39"/>
    </row>
    <row r="44" spans="1:12" x14ac:dyDescent="0.25">
      <c r="A44" s="30">
        <v>11</v>
      </c>
      <c r="B44" s="9"/>
      <c r="C44" s="28" t="s">
        <v>53</v>
      </c>
      <c r="D44" s="31">
        <f>D43-D45</f>
        <v>521537.01999999996</v>
      </c>
      <c r="E44" s="31">
        <v>416000</v>
      </c>
      <c r="F44" s="17">
        <v>632000</v>
      </c>
      <c r="G44" s="17">
        <v>542000</v>
      </c>
      <c r="H44" s="17">
        <v>533925.81000000006</v>
      </c>
    </row>
    <row r="45" spans="1:12" s="78" customFormat="1" x14ac:dyDescent="0.25">
      <c r="A45" s="30">
        <v>31</v>
      </c>
      <c r="B45" s="30"/>
      <c r="C45" s="28" t="s">
        <v>58</v>
      </c>
      <c r="D45" s="31">
        <v>24360.68</v>
      </c>
      <c r="E45" s="31">
        <v>120000</v>
      </c>
      <c r="F45" s="17">
        <v>132500</v>
      </c>
      <c r="G45" s="17">
        <v>127500</v>
      </c>
      <c r="H45" s="17">
        <v>129500</v>
      </c>
    </row>
    <row r="46" spans="1:12" s="78" customFormat="1" ht="30" x14ac:dyDescent="0.25">
      <c r="A46" s="30">
        <v>43</v>
      </c>
      <c r="B46" s="30"/>
      <c r="C46" s="28" t="s">
        <v>57</v>
      </c>
      <c r="D46" s="31">
        <v>0</v>
      </c>
      <c r="E46" s="31">
        <v>34000</v>
      </c>
      <c r="F46" s="17">
        <v>30000</v>
      </c>
      <c r="G46" s="17">
        <v>30000</v>
      </c>
      <c r="H46" s="17">
        <v>30000</v>
      </c>
    </row>
    <row r="47" spans="1:12" ht="30" x14ac:dyDescent="0.25">
      <c r="A47" s="30"/>
      <c r="B47" s="11">
        <v>32</v>
      </c>
      <c r="C47" s="12" t="s">
        <v>65</v>
      </c>
      <c r="D47" s="17">
        <v>126587.39</v>
      </c>
      <c r="E47" s="17">
        <v>98850</v>
      </c>
      <c r="F47" s="17">
        <v>115000</v>
      </c>
      <c r="G47" s="17">
        <v>115000</v>
      </c>
      <c r="H47" s="17">
        <v>115000</v>
      </c>
    </row>
    <row r="48" spans="1:12" s="78" customFormat="1" x14ac:dyDescent="0.25">
      <c r="A48" s="30">
        <v>11</v>
      </c>
      <c r="B48" s="32"/>
      <c r="C48" s="28" t="s">
        <v>53</v>
      </c>
      <c r="D48" s="31">
        <f>D47-D49</f>
        <v>27040.899999999994</v>
      </c>
      <c r="E48" s="31">
        <v>97000</v>
      </c>
      <c r="F48" s="17">
        <f>F47-F49</f>
        <v>20902.619999999995</v>
      </c>
      <c r="G48" s="17">
        <f t="shared" ref="G48:H48" si="5">G47-G49</f>
        <v>20902.619999999995</v>
      </c>
      <c r="H48" s="17">
        <f t="shared" si="5"/>
        <v>20902.619999999995</v>
      </c>
    </row>
    <row r="49" spans="1:12" s="78" customFormat="1" x14ac:dyDescent="0.25">
      <c r="A49" s="30">
        <v>31</v>
      </c>
      <c r="B49" s="30"/>
      <c r="C49" s="28" t="s">
        <v>58</v>
      </c>
      <c r="D49" s="31">
        <f>105097.38-D52-D70</f>
        <v>99546.49</v>
      </c>
      <c r="E49" s="31">
        <v>1850</v>
      </c>
      <c r="F49" s="31">
        <f>105097.38-F53-F71</f>
        <v>94097.38</v>
      </c>
      <c r="G49" s="31">
        <f t="shared" ref="G49:H49" si="6">105097.38-G53-G71</f>
        <v>94097.38</v>
      </c>
      <c r="H49" s="31">
        <f t="shared" si="6"/>
        <v>94097.38</v>
      </c>
    </row>
    <row r="50" spans="1:12" s="78" customFormat="1" x14ac:dyDescent="0.25">
      <c r="A50" s="30"/>
      <c r="B50" s="30">
        <v>34</v>
      </c>
      <c r="C50" s="28" t="s">
        <v>44</v>
      </c>
      <c r="D50" s="31">
        <f>17507.14-D52</f>
        <v>13200</v>
      </c>
      <c r="E50" s="31">
        <v>10000</v>
      </c>
      <c r="F50" s="17">
        <v>17000</v>
      </c>
      <c r="G50" s="17">
        <v>17000</v>
      </c>
      <c r="H50" s="17">
        <v>17000</v>
      </c>
    </row>
    <row r="51" spans="1:12" s="78" customFormat="1" x14ac:dyDescent="0.25">
      <c r="A51" s="30">
        <v>11</v>
      </c>
      <c r="B51" s="32"/>
      <c r="C51" s="28" t="s">
        <v>53</v>
      </c>
      <c r="D51" s="31">
        <v>13200</v>
      </c>
      <c r="E51" s="31">
        <v>10000</v>
      </c>
      <c r="F51" s="17">
        <v>17000</v>
      </c>
      <c r="G51" s="17">
        <v>17000</v>
      </c>
      <c r="H51" s="17">
        <v>17000</v>
      </c>
      <c r="K51" s="79"/>
    </row>
    <row r="52" spans="1:12" ht="30" x14ac:dyDescent="0.25">
      <c r="A52" s="30"/>
      <c r="B52" s="11">
        <v>34</v>
      </c>
      <c r="C52" s="12" t="s">
        <v>66</v>
      </c>
      <c r="D52" s="17">
        <v>4307.1400000000003</v>
      </c>
      <c r="E52" s="17">
        <v>4000</v>
      </c>
      <c r="F52" s="17">
        <v>6000</v>
      </c>
      <c r="G52" s="17">
        <v>6000</v>
      </c>
      <c r="H52" s="17">
        <v>6000</v>
      </c>
    </row>
    <row r="53" spans="1:12" s="78" customFormat="1" x14ac:dyDescent="0.25">
      <c r="A53" s="30">
        <v>31</v>
      </c>
      <c r="B53" s="30"/>
      <c r="C53" s="28" t="s">
        <v>58</v>
      </c>
      <c r="D53" s="31">
        <v>4307.1400000000003</v>
      </c>
      <c r="E53" s="31">
        <v>4000</v>
      </c>
      <c r="F53" s="17">
        <v>6000</v>
      </c>
      <c r="G53" s="17">
        <v>6000</v>
      </c>
      <c r="H53" s="17">
        <v>6000</v>
      </c>
    </row>
    <row r="54" spans="1:12" x14ac:dyDescent="0.25">
      <c r="A54" s="11"/>
      <c r="B54" s="11">
        <v>35</v>
      </c>
      <c r="C54" s="12" t="s">
        <v>45</v>
      </c>
      <c r="D54" s="17">
        <v>26600</v>
      </c>
      <c r="E54" s="17">
        <v>23000</v>
      </c>
      <c r="F54" s="17">
        <v>37000</v>
      </c>
      <c r="G54" s="17">
        <v>37000</v>
      </c>
      <c r="H54" s="17">
        <v>37000</v>
      </c>
    </row>
    <row r="55" spans="1:12" s="78" customFormat="1" x14ac:dyDescent="0.25">
      <c r="A55" s="30">
        <v>11</v>
      </c>
      <c r="B55" s="30"/>
      <c r="C55" s="28" t="s">
        <v>53</v>
      </c>
      <c r="D55" s="31">
        <v>26600</v>
      </c>
      <c r="E55" s="31">
        <v>23000</v>
      </c>
      <c r="F55" s="17">
        <v>37000</v>
      </c>
      <c r="G55" s="17">
        <v>37000</v>
      </c>
      <c r="H55" s="17">
        <v>37000</v>
      </c>
    </row>
    <row r="56" spans="1:12" ht="30" x14ac:dyDescent="0.25">
      <c r="A56" s="11"/>
      <c r="B56" s="11">
        <v>37</v>
      </c>
      <c r="C56" s="12" t="s">
        <v>46</v>
      </c>
      <c r="D56" s="17">
        <v>161481.09</v>
      </c>
      <c r="E56" s="17">
        <v>137000</v>
      </c>
      <c r="F56" s="17">
        <v>181500</v>
      </c>
      <c r="G56" s="17">
        <v>181500</v>
      </c>
      <c r="H56" s="17">
        <v>181500</v>
      </c>
    </row>
    <row r="57" spans="1:12" s="78" customFormat="1" x14ac:dyDescent="0.25">
      <c r="A57" s="30">
        <v>11</v>
      </c>
      <c r="B57" s="32"/>
      <c r="C57" s="28" t="s">
        <v>53</v>
      </c>
      <c r="D57" s="31">
        <v>161481.09</v>
      </c>
      <c r="E57" s="31">
        <v>137000</v>
      </c>
      <c r="F57" s="17">
        <v>181500</v>
      </c>
      <c r="G57" s="17">
        <v>181500</v>
      </c>
      <c r="H57" s="17">
        <v>181500</v>
      </c>
    </row>
    <row r="58" spans="1:12" x14ac:dyDescent="0.25">
      <c r="A58" s="30"/>
      <c r="B58" s="11">
        <v>38</v>
      </c>
      <c r="C58" s="12" t="s">
        <v>47</v>
      </c>
      <c r="D58" s="17">
        <v>299270.34999999998</v>
      </c>
      <c r="E58" s="17">
        <v>272892.5</v>
      </c>
      <c r="F58" s="17">
        <f>F59+F60</f>
        <v>318934.65000000002</v>
      </c>
      <c r="G58" s="17">
        <v>315000</v>
      </c>
      <c r="H58" s="17">
        <v>315000</v>
      </c>
    </row>
    <row r="59" spans="1:12" s="78" customFormat="1" x14ac:dyDescent="0.25">
      <c r="A59" s="30">
        <v>11</v>
      </c>
      <c r="B59" s="32"/>
      <c r="C59" s="28" t="s">
        <v>53</v>
      </c>
      <c r="D59" s="31">
        <v>299270.34999999998</v>
      </c>
      <c r="E59" s="31">
        <v>242892.5</v>
      </c>
      <c r="F59" s="17">
        <v>288934.65000000002</v>
      </c>
      <c r="G59" s="17">
        <v>285000</v>
      </c>
      <c r="H59" s="17">
        <v>285000</v>
      </c>
    </row>
    <row r="60" spans="1:12" s="78" customFormat="1" x14ac:dyDescent="0.25">
      <c r="A60" s="30">
        <v>15</v>
      </c>
      <c r="B60" s="32"/>
      <c r="C60" s="28" t="s">
        <v>444</v>
      </c>
      <c r="D60" s="31">
        <v>0</v>
      </c>
      <c r="E60" s="31">
        <v>30000</v>
      </c>
      <c r="F60" s="17">
        <v>30000</v>
      </c>
      <c r="G60" s="17">
        <v>30000</v>
      </c>
      <c r="H60" s="17">
        <v>30000</v>
      </c>
    </row>
    <row r="61" spans="1:12" ht="28.5" x14ac:dyDescent="0.25">
      <c r="A61" s="30"/>
      <c r="B61" s="9">
        <v>4</v>
      </c>
      <c r="C61" s="10" t="s">
        <v>9</v>
      </c>
      <c r="D61" s="18">
        <f>D64+D70</f>
        <v>827137.74</v>
      </c>
      <c r="E61" s="18">
        <v>2111518.0699999998</v>
      </c>
      <c r="F61" s="18">
        <f>'prema ekonomskoj kvalifikaciji'!E37</f>
        <v>1511500</v>
      </c>
      <c r="G61" s="18">
        <f>'prema ekonomskoj kvalifikaciji'!F37</f>
        <v>1320000</v>
      </c>
      <c r="H61" s="18">
        <f>'prema ekonomskoj kvalifikaciji'!G37</f>
        <v>1249000</v>
      </c>
    </row>
    <row r="62" spans="1:12" ht="37.5" customHeight="1" x14ac:dyDescent="0.25">
      <c r="A62" s="11"/>
      <c r="B62" s="11">
        <v>41</v>
      </c>
      <c r="C62" s="12" t="s">
        <v>48</v>
      </c>
      <c r="D62" s="17">
        <v>0</v>
      </c>
      <c r="E62" s="17">
        <v>15000</v>
      </c>
      <c r="F62" s="17">
        <v>52000</v>
      </c>
      <c r="G62" s="17">
        <v>10000</v>
      </c>
      <c r="H62" s="17">
        <v>10000</v>
      </c>
      <c r="J62" s="39"/>
      <c r="K62" s="39"/>
      <c r="L62" s="39"/>
    </row>
    <row r="63" spans="1:12" s="78" customFormat="1" ht="60" x14ac:dyDescent="0.25">
      <c r="A63" s="30">
        <v>71</v>
      </c>
      <c r="B63" s="30"/>
      <c r="C63" s="28" t="s">
        <v>60</v>
      </c>
      <c r="D63" s="31">
        <v>0</v>
      </c>
      <c r="E63" s="31">
        <v>15000</v>
      </c>
      <c r="F63" s="31">
        <v>52000</v>
      </c>
      <c r="G63" s="31">
        <v>10000</v>
      </c>
      <c r="H63" s="31">
        <v>10000</v>
      </c>
    </row>
    <row r="64" spans="1:12" ht="30" x14ac:dyDescent="0.25">
      <c r="A64" s="11"/>
      <c r="B64" s="11">
        <v>42</v>
      </c>
      <c r="C64" s="12" t="s">
        <v>49</v>
      </c>
      <c r="D64" s="17">
        <f>827137.74-D70</f>
        <v>825893.99</v>
      </c>
      <c r="E64" s="17">
        <v>2096518.07</v>
      </c>
      <c r="F64" s="17">
        <f>'prema ekonomskoj kvalifikaciji'!E39</f>
        <v>1454500</v>
      </c>
      <c r="G64" s="17">
        <f>'prema ekonomskoj kvalifikaciji'!F39</f>
        <v>1305000</v>
      </c>
      <c r="H64" s="17">
        <f>'prema ekonomskoj kvalifikaciji'!G39</f>
        <v>1234000</v>
      </c>
      <c r="J64" s="39"/>
      <c r="L64" s="39"/>
    </row>
    <row r="65" spans="1:11" x14ac:dyDescent="0.25">
      <c r="A65" s="30">
        <v>11</v>
      </c>
      <c r="B65" s="11"/>
      <c r="C65" s="28" t="s">
        <v>53</v>
      </c>
      <c r="D65" s="31">
        <f>D64-D67-D68-D69</f>
        <v>352079.35</v>
      </c>
      <c r="E65" s="31">
        <v>1453408.07</v>
      </c>
      <c r="F65" s="31">
        <v>919500</v>
      </c>
      <c r="G65" s="31">
        <f t="shared" ref="G65:H65" si="7">G64-G66-G67-G68-G69</f>
        <v>1030000</v>
      </c>
      <c r="H65" s="31">
        <f t="shared" si="7"/>
        <v>879000</v>
      </c>
      <c r="J65" s="39"/>
    </row>
    <row r="66" spans="1:11" s="78" customFormat="1" ht="30" x14ac:dyDescent="0.25">
      <c r="A66" s="30">
        <v>43</v>
      </c>
      <c r="B66" s="30"/>
      <c r="C66" s="28" t="s">
        <v>57</v>
      </c>
      <c r="D66" s="31">
        <v>0</v>
      </c>
      <c r="E66" s="31">
        <v>300000</v>
      </c>
      <c r="F66" s="31">
        <v>25000</v>
      </c>
      <c r="G66" s="31">
        <v>15000</v>
      </c>
      <c r="H66" s="31">
        <v>15000</v>
      </c>
      <c r="J66" s="79"/>
      <c r="K66" s="115"/>
    </row>
    <row r="67" spans="1:11" s="78" customFormat="1" x14ac:dyDescent="0.25">
      <c r="A67" s="30">
        <v>51</v>
      </c>
      <c r="B67" s="30"/>
      <c r="C67" s="28" t="s">
        <v>54</v>
      </c>
      <c r="D67" s="31">
        <v>70000</v>
      </c>
      <c r="E67" s="31">
        <v>339110</v>
      </c>
      <c r="F67" s="31">
        <v>100000</v>
      </c>
      <c r="G67" s="31">
        <v>0</v>
      </c>
      <c r="H67" s="31">
        <v>0</v>
      </c>
      <c r="J67" s="79"/>
    </row>
    <row r="68" spans="1:11" s="78" customFormat="1" ht="30" x14ac:dyDescent="0.25">
      <c r="A68" s="30">
        <v>52</v>
      </c>
      <c r="B68" s="30"/>
      <c r="C68" s="28" t="s">
        <v>67</v>
      </c>
      <c r="D68" s="31">
        <v>353414.64</v>
      </c>
      <c r="E68" s="31">
        <v>4000</v>
      </c>
      <c r="F68" s="31">
        <v>360000</v>
      </c>
      <c r="G68" s="31">
        <v>240000</v>
      </c>
      <c r="H68" s="31">
        <v>320000</v>
      </c>
    </row>
    <row r="69" spans="1:11" s="78" customFormat="1" ht="38.25" customHeight="1" x14ac:dyDescent="0.25">
      <c r="A69" s="30">
        <v>71</v>
      </c>
      <c r="B69" s="30"/>
      <c r="C69" s="28" t="s">
        <v>68</v>
      </c>
      <c r="D69" s="31">
        <v>50400</v>
      </c>
      <c r="E69" s="31">
        <v>5000</v>
      </c>
      <c r="F69" s="31">
        <v>50000</v>
      </c>
      <c r="G69" s="31">
        <v>20000</v>
      </c>
      <c r="H69" s="31">
        <v>20000</v>
      </c>
    </row>
    <row r="70" spans="1:11" ht="45" x14ac:dyDescent="0.25">
      <c r="A70" s="30"/>
      <c r="B70" s="11">
        <v>42</v>
      </c>
      <c r="C70" s="12" t="s">
        <v>69</v>
      </c>
      <c r="D70" s="17">
        <v>1243.75</v>
      </c>
      <c r="E70" s="17">
        <v>2150</v>
      </c>
      <c r="F70" s="17">
        <v>5000</v>
      </c>
      <c r="G70" s="17">
        <v>5000</v>
      </c>
      <c r="H70" s="17">
        <v>5000</v>
      </c>
    </row>
    <row r="71" spans="1:11" s="78" customFormat="1" x14ac:dyDescent="0.25">
      <c r="A71" s="30">
        <v>31</v>
      </c>
      <c r="B71" s="30"/>
      <c r="C71" s="28" t="s">
        <v>58</v>
      </c>
      <c r="D71" s="31">
        <v>1243.75</v>
      </c>
      <c r="E71" s="31">
        <v>2150</v>
      </c>
      <c r="F71" s="17">
        <v>5000</v>
      </c>
      <c r="G71" s="17">
        <v>5000</v>
      </c>
      <c r="H71" s="17">
        <v>5000</v>
      </c>
    </row>
  </sheetData>
  <pageMargins left="0.7" right="0.7" top="0.75" bottom="0.75" header="0.3" footer="0.3"/>
  <pageSetup paperSize="9" scale="62" orientation="landscape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CF784-B124-498C-B363-4DD01061DF25}">
  <dimension ref="A1:K52"/>
  <sheetViews>
    <sheetView zoomScaleNormal="100" workbookViewId="0">
      <selection activeCell="G58" sqref="G58"/>
    </sheetView>
  </sheetViews>
  <sheetFormatPr defaultRowHeight="15" x14ac:dyDescent="0.25"/>
  <cols>
    <col min="2" max="2" width="60.7109375" customWidth="1"/>
    <col min="3" max="3" width="16.42578125" customWidth="1"/>
    <col min="4" max="4" width="14.28515625" customWidth="1"/>
    <col min="5" max="5" width="15" customWidth="1"/>
    <col min="6" max="6" width="16" customWidth="1"/>
    <col min="7" max="7" width="13.7109375" customWidth="1"/>
    <col min="11" max="11" width="11.7109375" bestFit="1" customWidth="1"/>
  </cols>
  <sheetData>
    <row r="1" spans="1:7" ht="15.75" x14ac:dyDescent="0.25">
      <c r="A1" s="4" t="s">
        <v>349</v>
      </c>
    </row>
    <row r="2" spans="1:7" ht="15.75" x14ac:dyDescent="0.25">
      <c r="A2" s="84"/>
    </row>
    <row r="3" spans="1:7" ht="15.75" customHeight="1" x14ac:dyDescent="0.25">
      <c r="A3" s="110" t="s">
        <v>350</v>
      </c>
      <c r="B3" s="110" t="s">
        <v>52</v>
      </c>
      <c r="C3" s="109" t="s">
        <v>391</v>
      </c>
      <c r="D3" s="109" t="s">
        <v>351</v>
      </c>
      <c r="E3" s="109" t="s">
        <v>392</v>
      </c>
      <c r="F3" s="109" t="s">
        <v>352</v>
      </c>
      <c r="G3" s="109" t="s">
        <v>393</v>
      </c>
    </row>
    <row r="4" spans="1:7" ht="15.75" customHeight="1" x14ac:dyDescent="0.25">
      <c r="A4" s="111"/>
      <c r="B4" s="111"/>
      <c r="C4" s="109"/>
      <c r="D4" s="109"/>
      <c r="E4" s="109"/>
      <c r="F4" s="109"/>
      <c r="G4" s="109"/>
    </row>
    <row r="5" spans="1:7" ht="15.75" customHeight="1" x14ac:dyDescent="0.25">
      <c r="A5" s="111"/>
      <c r="B5" s="111"/>
      <c r="C5" s="109"/>
      <c r="D5" s="109"/>
      <c r="E5" s="109"/>
      <c r="F5" s="109"/>
      <c r="G5" s="109"/>
    </row>
    <row r="6" spans="1:7" x14ac:dyDescent="0.25">
      <c r="A6" s="112"/>
      <c r="B6" s="112"/>
      <c r="C6" s="109"/>
      <c r="D6" s="109"/>
      <c r="E6" s="109"/>
      <c r="F6" s="109"/>
      <c r="G6" s="109"/>
    </row>
    <row r="7" spans="1:7" x14ac:dyDescent="0.25">
      <c r="A7" s="97">
        <v>1</v>
      </c>
      <c r="B7" s="10" t="s">
        <v>353</v>
      </c>
      <c r="C7" s="98">
        <v>392969.97</v>
      </c>
      <c r="D7" s="98">
        <v>597477.34</v>
      </c>
      <c r="E7" s="98">
        <v>805000</v>
      </c>
      <c r="F7" s="98">
        <v>706000</v>
      </c>
      <c r="G7" s="98">
        <v>706000</v>
      </c>
    </row>
    <row r="8" spans="1:7" x14ac:dyDescent="0.25">
      <c r="A8" s="13">
        <v>11</v>
      </c>
      <c r="B8" s="12" t="s">
        <v>354</v>
      </c>
      <c r="C8" s="99">
        <v>223454.34</v>
      </c>
      <c r="D8" s="99">
        <v>260000</v>
      </c>
      <c r="E8" s="99">
        <v>370000</v>
      </c>
      <c r="F8" s="99">
        <v>370000</v>
      </c>
      <c r="G8" s="99">
        <v>370000</v>
      </c>
    </row>
    <row r="9" spans="1:7" x14ac:dyDescent="0.25">
      <c r="A9" s="13">
        <v>13</v>
      </c>
      <c r="B9" s="12" t="s">
        <v>355</v>
      </c>
      <c r="C9" s="99">
        <v>105724.61</v>
      </c>
      <c r="D9" s="99">
        <v>150000</v>
      </c>
      <c r="E9" s="99">
        <v>180000</v>
      </c>
      <c r="F9" s="99">
        <v>190000</v>
      </c>
      <c r="G9" s="99">
        <v>190000</v>
      </c>
    </row>
    <row r="10" spans="1:7" x14ac:dyDescent="0.25">
      <c r="A10" s="13">
        <v>16</v>
      </c>
      <c r="B10" s="12" t="s">
        <v>356</v>
      </c>
      <c r="C10" s="99">
        <v>63791.02</v>
      </c>
      <c r="D10" s="99">
        <v>187477.34</v>
      </c>
      <c r="E10" s="99">
        <v>255000</v>
      </c>
      <c r="F10" s="99">
        <v>146000</v>
      </c>
      <c r="G10" s="99">
        <v>146000</v>
      </c>
    </row>
    <row r="11" spans="1:7" x14ac:dyDescent="0.25">
      <c r="A11" s="97">
        <v>3</v>
      </c>
      <c r="B11" s="10" t="s">
        <v>357</v>
      </c>
      <c r="C11" s="98">
        <v>64640.34</v>
      </c>
      <c r="D11" s="98">
        <v>68500</v>
      </c>
      <c r="E11" s="98">
        <v>68500</v>
      </c>
      <c r="F11" s="98">
        <v>68500</v>
      </c>
      <c r="G11" s="98">
        <v>68500</v>
      </c>
    </row>
    <row r="12" spans="1:7" x14ac:dyDescent="0.25">
      <c r="A12" s="13">
        <v>32</v>
      </c>
      <c r="B12" s="12" t="s">
        <v>358</v>
      </c>
      <c r="C12" s="99">
        <v>64640.34</v>
      </c>
      <c r="D12" s="99">
        <v>65000</v>
      </c>
      <c r="E12" s="99">
        <v>65000</v>
      </c>
      <c r="F12" s="99">
        <v>65000</v>
      </c>
      <c r="G12" s="99">
        <v>65000</v>
      </c>
    </row>
    <row r="13" spans="1:7" x14ac:dyDescent="0.25">
      <c r="A13" s="13">
        <v>36</v>
      </c>
      <c r="B13" s="12" t="s">
        <v>359</v>
      </c>
      <c r="C13" s="99">
        <v>0</v>
      </c>
      <c r="D13" s="99">
        <v>3500</v>
      </c>
      <c r="E13" s="99">
        <v>3500</v>
      </c>
      <c r="F13" s="99">
        <v>3500</v>
      </c>
      <c r="G13" s="99">
        <v>3500</v>
      </c>
    </row>
    <row r="14" spans="1:7" x14ac:dyDescent="0.25">
      <c r="A14" s="97">
        <v>4</v>
      </c>
      <c r="B14" s="10" t="s">
        <v>360</v>
      </c>
      <c r="C14" s="98">
        <v>909822.16</v>
      </c>
      <c r="D14" s="98">
        <f>77000+173897.5</f>
        <v>250897.5</v>
      </c>
      <c r="E14" s="98">
        <v>90000</v>
      </c>
      <c r="F14" s="98">
        <v>90000</v>
      </c>
      <c r="G14" s="98">
        <v>95000</v>
      </c>
    </row>
    <row r="15" spans="1:7" x14ac:dyDescent="0.25">
      <c r="A15" s="13">
        <v>41</v>
      </c>
      <c r="B15" s="12" t="s">
        <v>361</v>
      </c>
      <c r="C15" s="99">
        <v>771672.01</v>
      </c>
      <c r="D15" s="99">
        <v>153897.5</v>
      </c>
      <c r="E15" s="99">
        <v>0</v>
      </c>
      <c r="F15" s="99">
        <v>0</v>
      </c>
      <c r="G15" s="99">
        <v>0</v>
      </c>
    </row>
    <row r="16" spans="1:7" x14ac:dyDescent="0.25">
      <c r="A16" s="13">
        <v>42</v>
      </c>
      <c r="B16" s="12" t="s">
        <v>362</v>
      </c>
      <c r="C16" s="99">
        <v>23630</v>
      </c>
      <c r="D16" s="99">
        <v>20000</v>
      </c>
      <c r="E16" s="99">
        <v>30000</v>
      </c>
      <c r="F16" s="99">
        <v>30000</v>
      </c>
      <c r="G16" s="99">
        <v>30000</v>
      </c>
    </row>
    <row r="17" spans="1:11" x14ac:dyDescent="0.25">
      <c r="A17" s="13">
        <v>43</v>
      </c>
      <c r="B17" s="12" t="s">
        <v>363</v>
      </c>
      <c r="C17" s="99">
        <v>34334.82</v>
      </c>
      <c r="D17" s="99">
        <v>55000</v>
      </c>
      <c r="E17" s="99">
        <v>55000</v>
      </c>
      <c r="F17" s="99">
        <v>55000</v>
      </c>
      <c r="G17" s="99">
        <v>60000</v>
      </c>
    </row>
    <row r="18" spans="1:11" x14ac:dyDescent="0.25">
      <c r="A18" s="13">
        <v>44</v>
      </c>
      <c r="B18" s="12" t="s">
        <v>364</v>
      </c>
      <c r="C18" s="99">
        <v>41762.31</v>
      </c>
      <c r="D18" s="99">
        <v>2000</v>
      </c>
      <c r="E18" s="99">
        <v>5000</v>
      </c>
      <c r="F18" s="99">
        <v>5000</v>
      </c>
      <c r="G18" s="99">
        <v>5000</v>
      </c>
      <c r="K18" s="39"/>
    </row>
    <row r="19" spans="1:11" x14ac:dyDescent="0.25">
      <c r="A19" s="13">
        <v>45</v>
      </c>
      <c r="B19" s="12" t="s">
        <v>365</v>
      </c>
      <c r="C19" s="99">
        <v>9802.36</v>
      </c>
      <c r="D19" s="99">
        <v>10000</v>
      </c>
      <c r="E19" s="99">
        <v>0</v>
      </c>
      <c r="F19" s="99">
        <v>0</v>
      </c>
      <c r="G19" s="99">
        <v>0</v>
      </c>
    </row>
    <row r="20" spans="1:11" x14ac:dyDescent="0.25">
      <c r="A20" s="13">
        <v>46</v>
      </c>
      <c r="B20" s="12" t="s">
        <v>394</v>
      </c>
      <c r="C20" s="99">
        <v>4731.9799999999996</v>
      </c>
      <c r="D20" s="99">
        <v>0</v>
      </c>
      <c r="E20" s="99">
        <v>0</v>
      </c>
      <c r="F20" s="99">
        <v>0</v>
      </c>
      <c r="G20" s="99">
        <v>0</v>
      </c>
    </row>
    <row r="21" spans="1:11" x14ac:dyDescent="0.25">
      <c r="A21" s="13">
        <v>49</v>
      </c>
      <c r="B21" s="12" t="s">
        <v>366</v>
      </c>
      <c r="C21" s="99">
        <v>23888.68</v>
      </c>
      <c r="D21" s="99">
        <v>10000</v>
      </c>
      <c r="E21" s="99">
        <v>0</v>
      </c>
      <c r="F21" s="99">
        <v>0</v>
      </c>
      <c r="G21" s="99">
        <v>0</v>
      </c>
    </row>
    <row r="22" spans="1:11" x14ac:dyDescent="0.25">
      <c r="A22" s="97">
        <v>5</v>
      </c>
      <c r="B22" s="10" t="s">
        <v>367</v>
      </c>
      <c r="C22" s="98">
        <v>47580.58</v>
      </c>
      <c r="D22" s="98">
        <v>40000</v>
      </c>
      <c r="E22" s="98">
        <v>54000</v>
      </c>
      <c r="F22" s="98">
        <v>54000</v>
      </c>
      <c r="G22" s="98">
        <v>56000</v>
      </c>
    </row>
    <row r="23" spans="1:11" x14ac:dyDescent="0.25">
      <c r="A23" s="13">
        <v>51</v>
      </c>
      <c r="B23" s="12" t="s">
        <v>368</v>
      </c>
      <c r="C23" s="99">
        <v>17748.79</v>
      </c>
      <c r="D23" s="99">
        <v>25000</v>
      </c>
      <c r="E23" s="99">
        <v>28000</v>
      </c>
      <c r="F23" s="99">
        <v>28000</v>
      </c>
      <c r="G23" s="99">
        <v>30000</v>
      </c>
    </row>
    <row r="24" spans="1:11" x14ac:dyDescent="0.25">
      <c r="A24" s="13">
        <v>56</v>
      </c>
      <c r="B24" s="12" t="s">
        <v>369</v>
      </c>
      <c r="C24" s="99">
        <v>29831.79</v>
      </c>
      <c r="D24" s="99">
        <v>15000</v>
      </c>
      <c r="E24" s="99">
        <v>26000</v>
      </c>
      <c r="F24" s="99">
        <v>26000</v>
      </c>
      <c r="G24" s="99">
        <v>26000</v>
      </c>
    </row>
    <row r="25" spans="1:11" x14ac:dyDescent="0.25">
      <c r="A25" s="97">
        <v>6</v>
      </c>
      <c r="B25" s="10" t="s">
        <v>370</v>
      </c>
      <c r="C25" s="98">
        <v>318968.65000000002</v>
      </c>
      <c r="D25" s="98">
        <v>2066470.57</v>
      </c>
      <c r="E25" s="98">
        <f>SUM(E26:E30)</f>
        <v>1783500</v>
      </c>
      <c r="F25" s="98">
        <f t="shared" ref="F25:G25" si="0">SUM(F26:F30)</f>
        <v>1596000</v>
      </c>
      <c r="G25" s="98">
        <f t="shared" si="0"/>
        <v>1511925.81</v>
      </c>
    </row>
    <row r="26" spans="1:11" x14ac:dyDescent="0.25">
      <c r="A26" s="13">
        <v>61</v>
      </c>
      <c r="B26" s="12" t="s">
        <v>371</v>
      </c>
      <c r="C26" s="99">
        <v>63321.5</v>
      </c>
      <c r="D26" s="99">
        <v>899470.57</v>
      </c>
      <c r="E26" s="99">
        <f>1518500-252000</f>
        <v>1266500</v>
      </c>
      <c r="F26" s="99">
        <f>924000+152000</f>
        <v>1076000</v>
      </c>
      <c r="G26" s="99">
        <f>590925.81+100000</f>
        <v>690925.81</v>
      </c>
    </row>
    <row r="27" spans="1:11" x14ac:dyDescent="0.25">
      <c r="A27" s="13">
        <v>62</v>
      </c>
      <c r="B27" s="12" t="s">
        <v>372</v>
      </c>
      <c r="C27" s="99">
        <v>6800</v>
      </c>
      <c r="D27" s="99">
        <v>6000</v>
      </c>
      <c r="E27" s="99">
        <v>6000</v>
      </c>
      <c r="F27" s="99">
        <v>6000</v>
      </c>
      <c r="G27" s="99">
        <v>6000</v>
      </c>
    </row>
    <row r="28" spans="1:11" x14ac:dyDescent="0.25">
      <c r="A28" s="13">
        <v>63</v>
      </c>
      <c r="B28" s="12" t="s">
        <v>373</v>
      </c>
      <c r="C28" s="99">
        <v>3536.97</v>
      </c>
      <c r="D28" s="99">
        <v>4000</v>
      </c>
      <c r="E28" s="99">
        <v>4000</v>
      </c>
      <c r="F28" s="99">
        <v>4000</v>
      </c>
      <c r="G28" s="99">
        <v>5000</v>
      </c>
    </row>
    <row r="29" spans="1:11" x14ac:dyDescent="0.25">
      <c r="A29" s="13">
        <v>64</v>
      </c>
      <c r="B29" s="12" t="s">
        <v>374</v>
      </c>
      <c r="C29" s="99">
        <v>18541.79</v>
      </c>
      <c r="D29" s="99">
        <v>7000</v>
      </c>
      <c r="E29" s="99">
        <v>10000</v>
      </c>
      <c r="F29" s="99">
        <v>10000</v>
      </c>
      <c r="G29" s="99">
        <v>10000</v>
      </c>
    </row>
    <row r="30" spans="1:11" ht="30" x14ac:dyDescent="0.25">
      <c r="A30" s="13">
        <v>66</v>
      </c>
      <c r="B30" s="12" t="s">
        <v>375</v>
      </c>
      <c r="C30" s="99">
        <v>226768.39</v>
      </c>
      <c r="D30" s="99">
        <v>1150000</v>
      </c>
      <c r="E30" s="99">
        <v>497000</v>
      </c>
      <c r="F30" s="99">
        <v>500000</v>
      </c>
      <c r="G30" s="99">
        <v>800000</v>
      </c>
    </row>
    <row r="31" spans="1:11" x14ac:dyDescent="0.25">
      <c r="A31" s="97">
        <v>7</v>
      </c>
      <c r="B31" s="10" t="s">
        <v>395</v>
      </c>
      <c r="C31" s="98">
        <v>4467.87</v>
      </c>
      <c r="D31" s="98">
        <v>0</v>
      </c>
      <c r="E31" s="98">
        <v>0</v>
      </c>
      <c r="F31" s="98">
        <v>0</v>
      </c>
      <c r="G31" s="98">
        <v>0</v>
      </c>
    </row>
    <row r="32" spans="1:11" x14ac:dyDescent="0.25">
      <c r="A32" s="13">
        <v>76</v>
      </c>
      <c r="B32" s="12" t="s">
        <v>396</v>
      </c>
      <c r="C32" s="99">
        <v>4467.87</v>
      </c>
      <c r="D32" s="99">
        <v>0</v>
      </c>
      <c r="E32" s="99">
        <v>0</v>
      </c>
      <c r="F32" s="99">
        <v>0</v>
      </c>
      <c r="G32" s="99">
        <v>0</v>
      </c>
    </row>
    <row r="33" spans="1:7" x14ac:dyDescent="0.25">
      <c r="A33" s="97">
        <v>8</v>
      </c>
      <c r="B33" s="10" t="s">
        <v>376</v>
      </c>
      <c r="C33" s="98">
        <v>205336.47</v>
      </c>
      <c r="D33" s="98">
        <v>139000</v>
      </c>
      <c r="E33" s="98">
        <v>169000</v>
      </c>
      <c r="F33" s="98">
        <v>169000</v>
      </c>
      <c r="G33" s="98">
        <v>169000</v>
      </c>
    </row>
    <row r="34" spans="1:7" x14ac:dyDescent="0.25">
      <c r="A34" s="13">
        <v>81</v>
      </c>
      <c r="B34" s="12" t="s">
        <v>377</v>
      </c>
      <c r="C34" s="99">
        <v>101201.88</v>
      </c>
      <c r="D34" s="99">
        <v>55000</v>
      </c>
      <c r="E34" s="99">
        <v>70000</v>
      </c>
      <c r="F34" s="99">
        <v>70000</v>
      </c>
      <c r="G34" s="99">
        <v>70000</v>
      </c>
    </row>
    <row r="35" spans="1:7" x14ac:dyDescent="0.25">
      <c r="A35" s="13">
        <v>82</v>
      </c>
      <c r="B35" s="12" t="s">
        <v>378</v>
      </c>
      <c r="C35" s="99">
        <v>4785.63</v>
      </c>
      <c r="D35" s="99">
        <v>4000</v>
      </c>
      <c r="E35" s="99">
        <v>9000</v>
      </c>
      <c r="F35" s="99">
        <v>9000</v>
      </c>
      <c r="G35" s="99">
        <v>9000</v>
      </c>
    </row>
    <row r="36" spans="1:7" x14ac:dyDescent="0.25">
      <c r="A36" s="13">
        <v>84</v>
      </c>
      <c r="B36" s="12" t="s">
        <v>379</v>
      </c>
      <c r="C36" s="99">
        <v>5211.41</v>
      </c>
      <c r="D36" s="99">
        <v>7000</v>
      </c>
      <c r="E36" s="99">
        <v>7000</v>
      </c>
      <c r="F36" s="99">
        <v>7000</v>
      </c>
      <c r="G36" s="99">
        <v>7000</v>
      </c>
    </row>
    <row r="37" spans="1:7" x14ac:dyDescent="0.25">
      <c r="A37" s="13">
        <v>86</v>
      </c>
      <c r="B37" s="12" t="s">
        <v>380</v>
      </c>
      <c r="C37" s="99">
        <v>94137.55</v>
      </c>
      <c r="D37" s="99">
        <v>73000</v>
      </c>
      <c r="E37" s="99">
        <v>83000</v>
      </c>
      <c r="F37" s="99">
        <v>83000</v>
      </c>
      <c r="G37" s="99">
        <v>83000</v>
      </c>
    </row>
    <row r="38" spans="1:7" x14ac:dyDescent="0.25">
      <c r="A38" s="97">
        <v>9</v>
      </c>
      <c r="B38" s="10" t="s">
        <v>381</v>
      </c>
      <c r="C38" s="98">
        <v>569888.22</v>
      </c>
      <c r="D38" s="98">
        <v>519000</v>
      </c>
      <c r="E38" s="98">
        <v>753625</v>
      </c>
      <c r="F38" s="98">
        <v>749500</v>
      </c>
      <c r="G38" s="98">
        <v>749500</v>
      </c>
    </row>
    <row r="39" spans="1:7" x14ac:dyDescent="0.25">
      <c r="A39" s="13">
        <v>91</v>
      </c>
      <c r="B39" s="12" t="s">
        <v>382</v>
      </c>
      <c r="C39" s="99">
        <v>530684.05000000005</v>
      </c>
      <c r="D39" s="99">
        <v>479000</v>
      </c>
      <c r="E39" s="99">
        <v>715625</v>
      </c>
      <c r="F39" s="99">
        <v>711500</v>
      </c>
      <c r="G39" s="99">
        <v>711500</v>
      </c>
    </row>
    <row r="40" spans="1:7" x14ac:dyDescent="0.25">
      <c r="A40" s="13">
        <v>92</v>
      </c>
      <c r="B40" s="12" t="s">
        <v>383</v>
      </c>
      <c r="C40" s="99">
        <v>14904.17</v>
      </c>
      <c r="D40" s="99">
        <v>17000</v>
      </c>
      <c r="E40" s="99">
        <v>15000</v>
      </c>
      <c r="F40" s="99">
        <v>15000</v>
      </c>
      <c r="G40" s="99">
        <v>15000</v>
      </c>
    </row>
    <row r="41" spans="1:7" x14ac:dyDescent="0.25">
      <c r="A41" s="13">
        <v>95</v>
      </c>
      <c r="B41" s="12" t="s">
        <v>384</v>
      </c>
      <c r="C41" s="99">
        <v>24300</v>
      </c>
      <c r="D41" s="99">
        <v>23000</v>
      </c>
      <c r="E41" s="99">
        <v>23000</v>
      </c>
      <c r="F41" s="99">
        <v>23000</v>
      </c>
      <c r="G41" s="99">
        <v>23000</v>
      </c>
    </row>
    <row r="42" spans="1:7" x14ac:dyDescent="0.25">
      <c r="A42" s="97">
        <v>10</v>
      </c>
      <c r="B42" s="10" t="s">
        <v>385</v>
      </c>
      <c r="C42" s="98">
        <v>107155.94</v>
      </c>
      <c r="D42" s="98">
        <v>105915.25</v>
      </c>
      <c r="E42" s="98">
        <v>131809.65</v>
      </c>
      <c r="F42" s="98">
        <v>132000</v>
      </c>
      <c r="G42" s="98">
        <v>132000</v>
      </c>
    </row>
    <row r="43" spans="1:7" x14ac:dyDescent="0.25">
      <c r="A43" s="13">
        <v>104</v>
      </c>
      <c r="B43" s="12" t="s">
        <v>386</v>
      </c>
      <c r="C43" s="99">
        <v>10613.27</v>
      </c>
      <c r="D43" s="99">
        <v>14000</v>
      </c>
      <c r="E43" s="99">
        <v>19500</v>
      </c>
      <c r="F43" s="99">
        <v>19500</v>
      </c>
      <c r="G43" s="99">
        <v>19500</v>
      </c>
    </row>
    <row r="44" spans="1:7" x14ac:dyDescent="0.25">
      <c r="A44" s="13">
        <v>106</v>
      </c>
      <c r="B44" s="12" t="s">
        <v>387</v>
      </c>
      <c r="C44" s="99">
        <v>37000</v>
      </c>
      <c r="D44" s="99">
        <v>27000</v>
      </c>
      <c r="E44" s="99">
        <v>40000</v>
      </c>
      <c r="F44" s="99">
        <v>40000</v>
      </c>
      <c r="G44" s="99">
        <v>40000</v>
      </c>
    </row>
    <row r="45" spans="1:7" ht="30" x14ac:dyDescent="0.25">
      <c r="A45" s="13">
        <v>107</v>
      </c>
      <c r="B45" s="12" t="s">
        <v>388</v>
      </c>
      <c r="C45" s="99">
        <v>46812.65</v>
      </c>
      <c r="D45" s="99">
        <v>56000</v>
      </c>
      <c r="E45" s="99">
        <v>61000</v>
      </c>
      <c r="F45" s="99">
        <v>61000</v>
      </c>
      <c r="G45" s="99">
        <v>61000</v>
      </c>
    </row>
    <row r="46" spans="1:7" x14ac:dyDescent="0.25">
      <c r="A46" s="13">
        <v>109</v>
      </c>
      <c r="B46" s="12" t="s">
        <v>389</v>
      </c>
      <c r="C46" s="99">
        <v>12730.02</v>
      </c>
      <c r="D46" s="99">
        <v>8915.25</v>
      </c>
      <c r="E46" s="99">
        <v>11309.65</v>
      </c>
      <c r="F46" s="99">
        <v>11500</v>
      </c>
      <c r="G46" s="99">
        <v>11500</v>
      </c>
    </row>
    <row r="47" spans="1:7" x14ac:dyDescent="0.25">
      <c r="A47" s="13"/>
      <c r="B47" s="9" t="s">
        <v>390</v>
      </c>
      <c r="C47" s="98">
        <f>C7+C11+C14+C22+C25+C31+C33+C38+C42</f>
        <v>2620830.2000000002</v>
      </c>
      <c r="D47" s="98">
        <f>D7+D11+D14+D22+D25+D31+D33+D38+D42</f>
        <v>3787260.66</v>
      </c>
      <c r="E47" s="98">
        <f>E7+E11+E14+E22+E25+E31+E33+E38+E42</f>
        <v>3855434.65</v>
      </c>
      <c r="F47" s="98">
        <f t="shared" ref="F47:G47" si="1">F7+F11+F14+F22+F25+F31+F33+F38+F42</f>
        <v>3565000</v>
      </c>
      <c r="G47" s="98">
        <f t="shared" si="1"/>
        <v>3487925.81</v>
      </c>
    </row>
    <row r="48" spans="1:7" ht="15.75" x14ac:dyDescent="0.25">
      <c r="A48" s="4"/>
    </row>
    <row r="49" spans="1:7" ht="15.75" x14ac:dyDescent="0.25">
      <c r="A49" s="4"/>
      <c r="D49" s="39"/>
    </row>
    <row r="50" spans="1:7" x14ac:dyDescent="0.25">
      <c r="D50" s="39"/>
      <c r="E50" s="39"/>
      <c r="F50" s="39"/>
      <c r="G50" s="39"/>
    </row>
    <row r="52" spans="1:7" x14ac:dyDescent="0.25">
      <c r="E52" s="39"/>
      <c r="F52" s="39"/>
      <c r="G52" s="39"/>
    </row>
  </sheetData>
  <mergeCells count="7">
    <mergeCell ref="G3:G6"/>
    <mergeCell ref="E3:E6"/>
    <mergeCell ref="A3:A6"/>
    <mergeCell ref="B3:B6"/>
    <mergeCell ref="C3:C6"/>
    <mergeCell ref="D3:D6"/>
    <mergeCell ref="F3:F6"/>
  </mergeCells>
  <pageMargins left="0.7" right="0.7" top="0.75" bottom="0.75" header="0.3" footer="0.3"/>
  <pageSetup paperSize="9" scale="74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BC9E-7895-4543-89F6-4FD766119EFF}">
  <sheetPr>
    <pageSetUpPr fitToPage="1"/>
  </sheetPr>
  <dimension ref="A2:N491"/>
  <sheetViews>
    <sheetView topLeftCell="B462" zoomScaleNormal="100" workbookViewId="0">
      <selection activeCell="F430" sqref="F430"/>
    </sheetView>
  </sheetViews>
  <sheetFormatPr defaultRowHeight="15" x14ac:dyDescent="0.25"/>
  <cols>
    <col min="1" max="1" width="11.5703125" customWidth="1"/>
    <col min="2" max="2" width="12.42578125" customWidth="1"/>
    <col min="3" max="3" width="35.7109375" style="6" customWidth="1"/>
    <col min="4" max="4" width="14.5703125" style="6" customWidth="1"/>
    <col min="5" max="5" width="14.5703125" customWidth="1"/>
    <col min="6" max="7" width="16.140625" style="7" customWidth="1"/>
    <col min="8" max="8" width="15.42578125" customWidth="1"/>
    <col min="9" max="9" width="9.5703125" customWidth="1"/>
    <col min="10" max="13" width="12.5703125" bestFit="1" customWidth="1"/>
  </cols>
  <sheetData>
    <row r="2" spans="1:13" ht="15.75" x14ac:dyDescent="0.25">
      <c r="A2" s="3"/>
      <c r="B2" s="20"/>
      <c r="C2" s="34"/>
      <c r="D2" s="34"/>
      <c r="E2" s="5" t="s">
        <v>70</v>
      </c>
      <c r="F2" s="25"/>
      <c r="G2" s="25"/>
      <c r="H2" s="20"/>
    </row>
    <row r="3" spans="1:13" x14ac:dyDescent="0.25">
      <c r="A3" s="96" t="s">
        <v>71</v>
      </c>
      <c r="B3" s="20"/>
      <c r="C3" s="34"/>
      <c r="D3" s="34"/>
      <c r="E3" s="20"/>
      <c r="F3" s="25"/>
      <c r="G3" s="25"/>
      <c r="H3" s="20"/>
    </row>
    <row r="4" spans="1:13" ht="15.75" x14ac:dyDescent="0.25">
      <c r="A4" s="33"/>
      <c r="B4" s="20"/>
      <c r="C4" s="34"/>
      <c r="D4" s="34"/>
      <c r="E4" s="20"/>
      <c r="F4" s="25"/>
      <c r="G4" s="25"/>
      <c r="H4" s="20"/>
    </row>
    <row r="5" spans="1:13" ht="15.75" x14ac:dyDescent="0.25">
      <c r="A5" s="4" t="s">
        <v>72</v>
      </c>
      <c r="B5" s="20"/>
      <c r="C5" s="34"/>
      <c r="D5" s="34"/>
      <c r="E5" s="20"/>
      <c r="F5" s="25"/>
      <c r="G5" s="25"/>
      <c r="H5" s="20"/>
    </row>
    <row r="7" spans="1:13" ht="50.25" customHeight="1" x14ac:dyDescent="0.25">
      <c r="A7" s="40" t="s">
        <v>73</v>
      </c>
      <c r="B7" s="40" t="s">
        <v>319</v>
      </c>
      <c r="C7" s="40" t="s">
        <v>74</v>
      </c>
      <c r="D7" s="14" t="s">
        <v>339</v>
      </c>
      <c r="E7" s="14" t="s">
        <v>340</v>
      </c>
      <c r="F7" s="14" t="s">
        <v>341</v>
      </c>
      <c r="G7" s="14" t="s">
        <v>342</v>
      </c>
      <c r="H7" s="14" t="s">
        <v>343</v>
      </c>
      <c r="I7" s="42"/>
      <c r="J7" s="39"/>
      <c r="K7" s="39"/>
    </row>
    <row r="8" spans="1:13" x14ac:dyDescent="0.25">
      <c r="A8" s="43">
        <v>1</v>
      </c>
      <c r="B8" s="43">
        <v>2</v>
      </c>
      <c r="C8" s="43">
        <v>3</v>
      </c>
      <c r="D8" s="43">
        <v>4</v>
      </c>
      <c r="E8" s="44">
        <v>5</v>
      </c>
      <c r="F8" s="45" t="s">
        <v>344</v>
      </c>
      <c r="G8" s="45" t="s">
        <v>345</v>
      </c>
      <c r="H8" s="43">
        <v>8</v>
      </c>
      <c r="I8" s="42"/>
      <c r="J8" s="39"/>
      <c r="K8" s="39"/>
    </row>
    <row r="9" spans="1:13" ht="25.5" x14ac:dyDescent="0.25">
      <c r="A9" s="46"/>
      <c r="B9" s="47">
        <v>1</v>
      </c>
      <c r="C9" s="48" t="s">
        <v>75</v>
      </c>
      <c r="D9" s="49">
        <v>21467.17</v>
      </c>
      <c r="E9" s="49">
        <v>20477.34</v>
      </c>
      <c r="F9" s="41">
        <f>F10</f>
        <v>21000</v>
      </c>
      <c r="G9" s="41">
        <f t="shared" ref="G9:H9" si="0">G10</f>
        <v>21000</v>
      </c>
      <c r="H9" s="41">
        <f t="shared" si="0"/>
        <v>21000</v>
      </c>
      <c r="I9" s="42"/>
      <c r="J9" s="39"/>
    </row>
    <row r="10" spans="1:13" x14ac:dyDescent="0.25">
      <c r="A10" s="48"/>
      <c r="B10" s="47" t="s">
        <v>76</v>
      </c>
      <c r="C10" s="48" t="s">
        <v>77</v>
      </c>
      <c r="D10" s="49">
        <v>21467.17</v>
      </c>
      <c r="E10" s="49">
        <v>20477.34</v>
      </c>
      <c r="F10" s="41">
        <f>F11</f>
        <v>21000</v>
      </c>
      <c r="G10" s="41">
        <v>21000</v>
      </c>
      <c r="H10" s="49">
        <v>21000</v>
      </c>
      <c r="I10" s="42"/>
    </row>
    <row r="11" spans="1:13" ht="25.5" x14ac:dyDescent="0.25">
      <c r="A11" s="48">
        <v>11</v>
      </c>
      <c r="B11" s="47" t="s">
        <v>78</v>
      </c>
      <c r="C11" s="48" t="s">
        <v>79</v>
      </c>
      <c r="D11" s="49">
        <v>21467.17</v>
      </c>
      <c r="E11" s="49">
        <v>20477.34</v>
      </c>
      <c r="F11" s="41">
        <f>F12+F16</f>
        <v>21000</v>
      </c>
      <c r="G11" s="41">
        <f t="shared" ref="G11:H11" si="1">G12+G16</f>
        <v>21000</v>
      </c>
      <c r="H11" s="41">
        <f t="shared" si="1"/>
        <v>21000</v>
      </c>
      <c r="I11" s="42"/>
      <c r="J11" s="39"/>
      <c r="L11" s="80"/>
      <c r="M11" s="39"/>
    </row>
    <row r="12" spans="1:13" ht="30" customHeight="1" x14ac:dyDescent="0.25">
      <c r="A12" s="50">
        <v>11</v>
      </c>
      <c r="B12" s="51" t="s">
        <v>80</v>
      </c>
      <c r="C12" s="50" t="s">
        <v>81</v>
      </c>
      <c r="D12" s="52">
        <v>17989.830000000002</v>
      </c>
      <c r="E12" s="52">
        <v>17000</v>
      </c>
      <c r="F12" s="52">
        <v>17000</v>
      </c>
      <c r="G12" s="52">
        <v>17000</v>
      </c>
      <c r="H12" s="52">
        <v>17000</v>
      </c>
      <c r="I12" s="42"/>
      <c r="L12" s="81"/>
    </row>
    <row r="13" spans="1:13" ht="25.5" x14ac:dyDescent="0.25">
      <c r="A13" s="35"/>
      <c r="B13" s="53"/>
      <c r="C13" s="46" t="s">
        <v>82</v>
      </c>
      <c r="D13" s="54">
        <v>17989.830000000002</v>
      </c>
      <c r="E13" s="54">
        <v>17000</v>
      </c>
      <c r="F13" s="55">
        <v>17000</v>
      </c>
      <c r="G13" s="55">
        <v>17000</v>
      </c>
      <c r="H13" s="54">
        <v>17000</v>
      </c>
      <c r="I13" s="42"/>
      <c r="J13" s="38"/>
      <c r="K13" s="38"/>
    </row>
    <row r="14" spans="1:13" x14ac:dyDescent="0.25">
      <c r="A14" s="46">
        <v>11</v>
      </c>
      <c r="B14" s="53">
        <v>3</v>
      </c>
      <c r="C14" s="46" t="s">
        <v>83</v>
      </c>
      <c r="D14" s="54">
        <v>17989.830000000002</v>
      </c>
      <c r="E14" s="54">
        <v>17000</v>
      </c>
      <c r="F14" s="55">
        <v>17000</v>
      </c>
      <c r="G14" s="55">
        <v>17000</v>
      </c>
      <c r="H14" s="54">
        <v>17000</v>
      </c>
      <c r="I14" s="42"/>
    </row>
    <row r="15" spans="1:13" x14ac:dyDescent="0.25">
      <c r="A15" s="46">
        <v>11</v>
      </c>
      <c r="B15" s="53">
        <v>32</v>
      </c>
      <c r="C15" s="46" t="s">
        <v>43</v>
      </c>
      <c r="D15" s="54">
        <v>17989.830000000002</v>
      </c>
      <c r="E15" s="54">
        <v>17000</v>
      </c>
      <c r="F15" s="55">
        <v>17000</v>
      </c>
      <c r="G15" s="55">
        <v>17000</v>
      </c>
      <c r="H15" s="54">
        <v>17000</v>
      </c>
      <c r="I15" s="42"/>
    </row>
    <row r="16" spans="1:13" ht="30" customHeight="1" x14ac:dyDescent="0.25">
      <c r="A16" s="50">
        <v>11</v>
      </c>
      <c r="B16" s="51" t="s">
        <v>84</v>
      </c>
      <c r="C16" s="50" t="s">
        <v>85</v>
      </c>
      <c r="D16" s="52">
        <v>3477.34</v>
      </c>
      <c r="E16" s="52">
        <v>3477.34</v>
      </c>
      <c r="F16" s="52">
        <v>4000</v>
      </c>
      <c r="G16" s="52">
        <v>4000</v>
      </c>
      <c r="H16" s="52">
        <v>4000</v>
      </c>
      <c r="I16" s="42"/>
      <c r="J16" s="39"/>
      <c r="K16" s="39"/>
    </row>
    <row r="17" spans="1:12" ht="25.5" x14ac:dyDescent="0.25">
      <c r="A17" s="35"/>
      <c r="B17" s="53"/>
      <c r="C17" s="46" t="s">
        <v>82</v>
      </c>
      <c r="D17" s="54">
        <v>3477.34</v>
      </c>
      <c r="E17" s="54">
        <v>3477.34</v>
      </c>
      <c r="F17" s="56">
        <v>4000</v>
      </c>
      <c r="G17" s="56">
        <v>4000</v>
      </c>
      <c r="H17" s="54">
        <v>4000</v>
      </c>
      <c r="I17" s="42"/>
      <c r="K17" s="39"/>
    </row>
    <row r="18" spans="1:12" x14ac:dyDescent="0.25">
      <c r="A18" s="46">
        <v>11</v>
      </c>
      <c r="B18" s="53">
        <v>3</v>
      </c>
      <c r="C18" s="46" t="s">
        <v>8</v>
      </c>
      <c r="D18" s="54">
        <v>3477.34</v>
      </c>
      <c r="E18" s="54">
        <v>3477.34</v>
      </c>
      <c r="F18" s="56">
        <v>4000</v>
      </c>
      <c r="G18" s="56">
        <v>4000</v>
      </c>
      <c r="H18" s="54">
        <v>4000</v>
      </c>
      <c r="I18" s="42"/>
    </row>
    <row r="19" spans="1:12" x14ac:dyDescent="0.25">
      <c r="A19" s="46">
        <v>11</v>
      </c>
      <c r="B19" s="53">
        <v>38</v>
      </c>
      <c r="C19" s="46" t="s">
        <v>47</v>
      </c>
      <c r="D19" s="54">
        <v>3477.34</v>
      </c>
      <c r="E19" s="54">
        <v>3477.34</v>
      </c>
      <c r="F19" s="56">
        <v>4000</v>
      </c>
      <c r="G19" s="56">
        <v>4000</v>
      </c>
      <c r="H19" s="54">
        <v>4000</v>
      </c>
      <c r="I19" s="42"/>
      <c r="J19" s="39"/>
      <c r="K19" s="39"/>
    </row>
    <row r="20" spans="1:12" ht="25.5" x14ac:dyDescent="0.25">
      <c r="A20" s="46"/>
      <c r="B20" s="47">
        <v>2</v>
      </c>
      <c r="C20" s="48" t="s">
        <v>86</v>
      </c>
      <c r="D20" s="49">
        <v>2599363.0299999998</v>
      </c>
      <c r="E20" s="41">
        <f>E21+E31+E429</f>
        <v>3766783.3200000003</v>
      </c>
      <c r="F20" s="41">
        <f>F21+F31+F429</f>
        <v>3834434.65</v>
      </c>
      <c r="G20" s="41">
        <f>G21+G31+G429</f>
        <v>3544000</v>
      </c>
      <c r="H20" s="41">
        <f>H21+H31+H429</f>
        <v>3466925.81</v>
      </c>
      <c r="I20" s="42"/>
      <c r="K20" s="39"/>
    </row>
    <row r="21" spans="1:12" x14ac:dyDescent="0.25">
      <c r="A21" s="46"/>
      <c r="B21" s="47" t="s">
        <v>87</v>
      </c>
      <c r="C21" s="48" t="s">
        <v>88</v>
      </c>
      <c r="D21" s="49">
        <v>35987.58</v>
      </c>
      <c r="E21" s="49">
        <v>65000</v>
      </c>
      <c r="F21" s="41">
        <f>F23+F27</f>
        <v>55000</v>
      </c>
      <c r="G21" s="41">
        <f t="shared" ref="G21:H21" si="2">G23+G27</f>
        <v>55000</v>
      </c>
      <c r="H21" s="41">
        <f t="shared" si="2"/>
        <v>55000</v>
      </c>
      <c r="I21" s="42"/>
    </row>
    <row r="22" spans="1:12" ht="51" x14ac:dyDescent="0.25">
      <c r="A22" s="48" t="s">
        <v>89</v>
      </c>
      <c r="B22" s="47" t="s">
        <v>90</v>
      </c>
      <c r="C22" s="48" t="s">
        <v>91</v>
      </c>
      <c r="D22" s="49">
        <v>555876.06000000006</v>
      </c>
      <c r="E22" s="41">
        <f>E23+E27+E32+E39+E43</f>
        <v>577000</v>
      </c>
      <c r="F22" s="41">
        <f>F23+F27+F32+F39+F43</f>
        <v>784000</v>
      </c>
      <c r="G22" s="41">
        <f t="shared" ref="G22:H22" si="3">G23+G27+G32+G39+G43</f>
        <v>685000</v>
      </c>
      <c r="H22" s="41">
        <f t="shared" si="3"/>
        <v>685000</v>
      </c>
      <c r="I22" s="42"/>
      <c r="L22" s="39"/>
    </row>
    <row r="23" spans="1:12" ht="20.25" customHeight="1" x14ac:dyDescent="0.25">
      <c r="A23" s="50">
        <v>15</v>
      </c>
      <c r="B23" s="51" t="s">
        <v>92</v>
      </c>
      <c r="C23" s="50" t="s">
        <v>93</v>
      </c>
      <c r="D23" s="52">
        <v>0</v>
      </c>
      <c r="E23" s="52">
        <v>30000</v>
      </c>
      <c r="F23" s="52">
        <v>30000</v>
      </c>
      <c r="G23" s="52">
        <v>30000</v>
      </c>
      <c r="H23" s="52">
        <v>30000</v>
      </c>
      <c r="I23" s="42"/>
    </row>
    <row r="24" spans="1:12" ht="25.5" x14ac:dyDescent="0.25">
      <c r="A24" s="35"/>
      <c r="B24" s="53"/>
      <c r="C24" s="46" t="s">
        <v>82</v>
      </c>
      <c r="D24" s="54">
        <v>0</v>
      </c>
      <c r="E24" s="54">
        <v>30000</v>
      </c>
      <c r="F24" s="55">
        <v>30000</v>
      </c>
      <c r="G24" s="55">
        <v>30000</v>
      </c>
      <c r="H24" s="55">
        <v>30000</v>
      </c>
      <c r="I24" s="42"/>
    </row>
    <row r="25" spans="1:12" x14ac:dyDescent="0.25">
      <c r="A25" s="46">
        <v>15</v>
      </c>
      <c r="B25" s="53">
        <v>3</v>
      </c>
      <c r="C25" s="46" t="s">
        <v>8</v>
      </c>
      <c r="D25" s="54">
        <v>0</v>
      </c>
      <c r="E25" s="54">
        <v>30000</v>
      </c>
      <c r="F25" s="55">
        <v>30000</v>
      </c>
      <c r="G25" s="55">
        <v>30000</v>
      </c>
      <c r="H25" s="55">
        <v>30000</v>
      </c>
      <c r="I25" s="42"/>
    </row>
    <row r="26" spans="1:12" x14ac:dyDescent="0.25">
      <c r="A26" s="46">
        <v>15</v>
      </c>
      <c r="B26" s="53">
        <v>38</v>
      </c>
      <c r="C26" s="46" t="s">
        <v>47</v>
      </c>
      <c r="D26" s="54">
        <v>0</v>
      </c>
      <c r="E26" s="54">
        <v>30000</v>
      </c>
      <c r="F26" s="55">
        <v>30000</v>
      </c>
      <c r="G26" s="55">
        <v>30000</v>
      </c>
      <c r="H26" s="55">
        <v>30000</v>
      </c>
      <c r="I26" s="42"/>
    </row>
    <row r="27" spans="1:12" ht="35.25" customHeight="1" x14ac:dyDescent="0.25">
      <c r="A27" s="50">
        <v>11</v>
      </c>
      <c r="B27" s="51" t="s">
        <v>94</v>
      </c>
      <c r="C27" s="50" t="s">
        <v>95</v>
      </c>
      <c r="D27" s="52">
        <v>35984.58</v>
      </c>
      <c r="E27" s="52">
        <v>35000</v>
      </c>
      <c r="F27" s="52">
        <v>25000</v>
      </c>
      <c r="G27" s="52">
        <v>25000</v>
      </c>
      <c r="H27" s="52">
        <v>25000</v>
      </c>
      <c r="I27" s="42"/>
    </row>
    <row r="28" spans="1:12" ht="25.5" x14ac:dyDescent="0.25">
      <c r="A28" s="35"/>
      <c r="B28" s="53"/>
      <c r="C28" s="46" t="s">
        <v>82</v>
      </c>
      <c r="D28" s="54">
        <v>35984.58</v>
      </c>
      <c r="E28" s="54">
        <v>35000</v>
      </c>
      <c r="F28" s="55">
        <v>25000</v>
      </c>
      <c r="G28" s="55">
        <v>25000</v>
      </c>
      <c r="H28" s="55">
        <v>25000</v>
      </c>
      <c r="I28" s="42"/>
    </row>
    <row r="29" spans="1:12" x14ac:dyDescent="0.25">
      <c r="A29" s="46">
        <v>11</v>
      </c>
      <c r="B29" s="53">
        <v>3</v>
      </c>
      <c r="C29" s="46" t="s">
        <v>8</v>
      </c>
      <c r="D29" s="54">
        <v>35984.58</v>
      </c>
      <c r="E29" s="54">
        <v>35000</v>
      </c>
      <c r="F29" s="55">
        <v>25000</v>
      </c>
      <c r="G29" s="55">
        <v>25000</v>
      </c>
      <c r="H29" s="55">
        <v>25000</v>
      </c>
      <c r="I29" s="42"/>
    </row>
    <row r="30" spans="1:12" x14ac:dyDescent="0.25">
      <c r="A30" s="46">
        <v>11</v>
      </c>
      <c r="B30" s="53">
        <v>32</v>
      </c>
      <c r="C30" s="46" t="s">
        <v>43</v>
      </c>
      <c r="D30" s="54">
        <v>35984.58</v>
      </c>
      <c r="E30" s="54">
        <v>35000</v>
      </c>
      <c r="F30" s="55">
        <v>25000</v>
      </c>
      <c r="G30" s="55">
        <v>25000</v>
      </c>
      <c r="H30" s="55">
        <v>25000</v>
      </c>
      <c r="I30" s="42"/>
    </row>
    <row r="31" spans="1:12" ht="40.5" customHeight="1" x14ac:dyDescent="0.25">
      <c r="A31" s="46"/>
      <c r="B31" s="47" t="s">
        <v>96</v>
      </c>
      <c r="C31" s="48" t="s">
        <v>97</v>
      </c>
      <c r="D31" s="41">
        <v>1981702.48</v>
      </c>
      <c r="E31" s="41">
        <f>E32+E39+E43+E54+E99+E120+E197+E206+E336+E353+E362+E367+E396</f>
        <v>3182783.3200000003</v>
      </c>
      <c r="F31" s="41">
        <f>F32+F39+F43+F54+F99+F120+F197+F206+F336+F353+F362+F367+F396</f>
        <v>3025809.65</v>
      </c>
      <c r="G31" s="41">
        <f>G32+G39+G43+G54+G99+G120+G197+G206+G336+G353+G362+G367+G396</f>
        <v>2739500</v>
      </c>
      <c r="H31" s="41">
        <f>H32+H39+H43+H54+H99+H120+H197+H206+H336+H353+H362+H367+H396</f>
        <v>2662425.81</v>
      </c>
      <c r="I31" s="42"/>
    </row>
    <row r="32" spans="1:12" ht="30.75" customHeight="1" x14ac:dyDescent="0.25">
      <c r="A32" s="50">
        <v>11</v>
      </c>
      <c r="B32" s="51" t="s">
        <v>98</v>
      </c>
      <c r="C32" s="50" t="s">
        <v>303</v>
      </c>
      <c r="D32" s="52">
        <v>458337.33</v>
      </c>
      <c r="E32" s="52">
        <v>435000</v>
      </c>
      <c r="F32" s="52">
        <v>590000</v>
      </c>
      <c r="G32" s="52">
        <f>G33</f>
        <v>600000</v>
      </c>
      <c r="H32" s="52">
        <f>H33</f>
        <v>600000</v>
      </c>
      <c r="I32" s="42"/>
    </row>
    <row r="33" spans="1:9" ht="25.5" x14ac:dyDescent="0.25">
      <c r="A33" s="35"/>
      <c r="B33" s="53"/>
      <c r="C33" s="46" t="s">
        <v>82</v>
      </c>
      <c r="D33" s="54">
        <v>458337.33</v>
      </c>
      <c r="E33" s="54">
        <v>435000</v>
      </c>
      <c r="F33" s="56">
        <v>590000</v>
      </c>
      <c r="G33" s="56">
        <f>G34</f>
        <v>600000</v>
      </c>
      <c r="H33" s="56">
        <f>H34</f>
        <v>600000</v>
      </c>
      <c r="I33" s="42"/>
    </row>
    <row r="34" spans="1:9" x14ac:dyDescent="0.25">
      <c r="A34" s="46">
        <v>11</v>
      </c>
      <c r="B34" s="53">
        <v>3</v>
      </c>
      <c r="C34" s="46" t="s">
        <v>8</v>
      </c>
      <c r="D34" s="54">
        <v>458337.33</v>
      </c>
      <c r="E34" s="54">
        <v>435000</v>
      </c>
      <c r="F34" s="56">
        <v>590000</v>
      </c>
      <c r="G34" s="56">
        <f>G35+G36+G37+G38</f>
        <v>600000</v>
      </c>
      <c r="H34" s="56">
        <f>H35+H36+H37+H38</f>
        <v>600000</v>
      </c>
      <c r="I34" s="42"/>
    </row>
    <row r="35" spans="1:9" x14ac:dyDescent="0.25">
      <c r="A35" s="46">
        <v>11</v>
      </c>
      <c r="B35" s="53">
        <v>31</v>
      </c>
      <c r="C35" s="46" t="s">
        <v>42</v>
      </c>
      <c r="D35" s="54">
        <v>281017.84999999998</v>
      </c>
      <c r="E35" s="54">
        <v>260000</v>
      </c>
      <c r="F35" s="56">
        <v>370000</v>
      </c>
      <c r="G35" s="56">
        <v>370000</v>
      </c>
      <c r="H35" s="56">
        <v>370000</v>
      </c>
      <c r="I35" s="42"/>
    </row>
    <row r="36" spans="1:9" x14ac:dyDescent="0.25">
      <c r="A36" s="46">
        <v>11</v>
      </c>
      <c r="B36" s="53">
        <v>32</v>
      </c>
      <c r="C36" s="46" t="s">
        <v>43</v>
      </c>
      <c r="D36" s="54">
        <v>147509.03</v>
      </c>
      <c r="E36" s="54">
        <v>150000</v>
      </c>
      <c r="F36" s="56">
        <v>180000</v>
      </c>
      <c r="G36" s="56">
        <v>190000</v>
      </c>
      <c r="H36" s="56">
        <v>190000</v>
      </c>
      <c r="I36" s="42"/>
    </row>
    <row r="37" spans="1:9" x14ac:dyDescent="0.25">
      <c r="A37" s="46">
        <v>11</v>
      </c>
      <c r="B37" s="53">
        <v>34</v>
      </c>
      <c r="C37" s="46" t="s">
        <v>44</v>
      </c>
      <c r="D37" s="54">
        <v>13197.92</v>
      </c>
      <c r="E37" s="54">
        <v>10000</v>
      </c>
      <c r="F37" s="56">
        <v>17000</v>
      </c>
      <c r="G37" s="56">
        <v>17000</v>
      </c>
      <c r="H37" s="56">
        <v>17000</v>
      </c>
      <c r="I37" s="42"/>
    </row>
    <row r="38" spans="1:9" x14ac:dyDescent="0.25">
      <c r="A38" s="46">
        <v>11</v>
      </c>
      <c r="B38" s="53">
        <v>38</v>
      </c>
      <c r="C38" s="46" t="s">
        <v>47</v>
      </c>
      <c r="D38" s="54">
        <v>16712.53</v>
      </c>
      <c r="E38" s="54">
        <v>15000</v>
      </c>
      <c r="F38" s="87">
        <v>23000</v>
      </c>
      <c r="G38" s="86">
        <v>23000</v>
      </c>
      <c r="H38" s="87">
        <v>23000</v>
      </c>
      <c r="I38" s="42"/>
    </row>
    <row r="39" spans="1:9" ht="33.75" customHeight="1" x14ac:dyDescent="0.25">
      <c r="A39" s="50">
        <v>11</v>
      </c>
      <c r="B39" s="51" t="s">
        <v>99</v>
      </c>
      <c r="C39" s="50" t="s">
        <v>100</v>
      </c>
      <c r="D39" s="52">
        <v>0</v>
      </c>
      <c r="E39" s="52">
        <v>20000</v>
      </c>
      <c r="F39" s="52">
        <v>0</v>
      </c>
      <c r="G39" s="52">
        <v>0</v>
      </c>
      <c r="H39" s="52">
        <v>0</v>
      </c>
      <c r="I39" s="42"/>
    </row>
    <row r="40" spans="1:9" ht="25.5" x14ac:dyDescent="0.25">
      <c r="A40" s="46"/>
      <c r="B40" s="53"/>
      <c r="C40" s="46" t="s">
        <v>101</v>
      </c>
      <c r="D40" s="54">
        <v>0</v>
      </c>
      <c r="E40" s="54">
        <v>20000</v>
      </c>
      <c r="F40" s="56">
        <v>0</v>
      </c>
      <c r="G40" s="56">
        <v>0</v>
      </c>
      <c r="H40" s="56">
        <v>0</v>
      </c>
      <c r="I40" s="42"/>
    </row>
    <row r="41" spans="1:9" x14ac:dyDescent="0.25">
      <c r="A41" s="46">
        <v>11</v>
      </c>
      <c r="B41" s="53">
        <v>3</v>
      </c>
      <c r="C41" s="46" t="s">
        <v>8</v>
      </c>
      <c r="D41" s="54">
        <v>0</v>
      </c>
      <c r="E41" s="54">
        <v>20000</v>
      </c>
      <c r="F41" s="56">
        <v>0</v>
      </c>
      <c r="G41" s="56">
        <v>0</v>
      </c>
      <c r="H41" s="56">
        <v>0</v>
      </c>
      <c r="I41" s="42"/>
    </row>
    <row r="42" spans="1:9" x14ac:dyDescent="0.25">
      <c r="A42" s="57">
        <v>11</v>
      </c>
      <c r="B42" s="58">
        <v>34</v>
      </c>
      <c r="C42" s="57" t="s">
        <v>44</v>
      </c>
      <c r="D42" s="59">
        <v>0</v>
      </c>
      <c r="E42" s="59">
        <v>20000</v>
      </c>
      <c r="F42" s="56">
        <v>0</v>
      </c>
      <c r="G42" s="56">
        <v>0</v>
      </c>
      <c r="H42" s="56">
        <v>0</v>
      </c>
      <c r="I42" s="42"/>
    </row>
    <row r="43" spans="1:9" ht="30.75" customHeight="1" x14ac:dyDescent="0.25">
      <c r="A43" s="50">
        <v>11.71</v>
      </c>
      <c r="B43" s="51" t="s">
        <v>102</v>
      </c>
      <c r="C43" s="50" t="s">
        <v>103</v>
      </c>
      <c r="D43" s="52">
        <v>61554.15</v>
      </c>
      <c r="E43" s="52">
        <v>57000</v>
      </c>
      <c r="F43" s="52">
        <f t="shared" ref="F43:H44" si="4">F44</f>
        <v>139000</v>
      </c>
      <c r="G43" s="52">
        <f t="shared" si="4"/>
        <v>30000</v>
      </c>
      <c r="H43" s="52">
        <f t="shared" si="4"/>
        <v>30000</v>
      </c>
      <c r="I43" s="42"/>
    </row>
    <row r="44" spans="1:9" ht="25.5" x14ac:dyDescent="0.25">
      <c r="A44" s="36"/>
      <c r="B44" s="58"/>
      <c r="C44" s="57" t="s">
        <v>82</v>
      </c>
      <c r="D44" s="59">
        <v>61554.15</v>
      </c>
      <c r="E44" s="59">
        <v>57000</v>
      </c>
      <c r="F44" s="56">
        <f t="shared" si="4"/>
        <v>139000</v>
      </c>
      <c r="G44" s="56">
        <f t="shared" si="4"/>
        <v>30000</v>
      </c>
      <c r="H44" s="56">
        <f t="shared" si="4"/>
        <v>30000</v>
      </c>
      <c r="I44" s="42"/>
    </row>
    <row r="45" spans="1:9" x14ac:dyDescent="0.25">
      <c r="A45" s="46">
        <v>11.71</v>
      </c>
      <c r="B45" s="53">
        <v>4</v>
      </c>
      <c r="C45" s="46" t="s">
        <v>9</v>
      </c>
      <c r="D45" s="59">
        <v>61554.15</v>
      </c>
      <c r="E45" s="54">
        <v>57000</v>
      </c>
      <c r="F45" s="56">
        <f>F46+F50+F51+F53+F47+F48+F49+F52</f>
        <v>139000</v>
      </c>
      <c r="G45" s="56">
        <f>G46+G50+G51+G53+G47+G48+G49+G52</f>
        <v>30000</v>
      </c>
      <c r="H45" s="56">
        <f>H46+H50+H51+H53+H47+H48+H49+H52</f>
        <v>30000</v>
      </c>
      <c r="I45" s="42"/>
    </row>
    <row r="46" spans="1:9" ht="38.25" x14ac:dyDescent="0.25">
      <c r="A46" s="46">
        <v>11</v>
      </c>
      <c r="B46" s="53">
        <v>41</v>
      </c>
      <c r="C46" s="46" t="s">
        <v>424</v>
      </c>
      <c r="D46" s="54">
        <v>0</v>
      </c>
      <c r="E46" s="54">
        <v>15000</v>
      </c>
      <c r="F46" s="56">
        <v>10000</v>
      </c>
      <c r="G46" s="56">
        <v>10000</v>
      </c>
      <c r="H46" s="56">
        <v>10000</v>
      </c>
      <c r="I46" s="42"/>
    </row>
    <row r="47" spans="1:9" ht="38.25" x14ac:dyDescent="0.25">
      <c r="A47" s="46">
        <v>11</v>
      </c>
      <c r="B47" s="53">
        <v>41</v>
      </c>
      <c r="C47" s="46" t="s">
        <v>423</v>
      </c>
      <c r="D47" s="54">
        <v>0</v>
      </c>
      <c r="E47" s="54">
        <v>0</v>
      </c>
      <c r="F47" s="56">
        <v>12000</v>
      </c>
      <c r="G47" s="56">
        <v>0</v>
      </c>
      <c r="H47" s="56">
        <v>0</v>
      </c>
      <c r="I47" s="42"/>
    </row>
    <row r="48" spans="1:9" ht="38.25" x14ac:dyDescent="0.25">
      <c r="A48" s="46">
        <v>11</v>
      </c>
      <c r="B48" s="53">
        <v>41</v>
      </c>
      <c r="C48" s="46" t="s">
        <v>421</v>
      </c>
      <c r="D48" s="54">
        <v>0</v>
      </c>
      <c r="E48" s="54">
        <v>0</v>
      </c>
      <c r="F48" s="56">
        <v>15000</v>
      </c>
      <c r="G48" s="56">
        <v>0</v>
      </c>
      <c r="H48" s="56">
        <v>0</v>
      </c>
      <c r="I48" s="42"/>
    </row>
    <row r="49" spans="1:9" ht="38.25" x14ac:dyDescent="0.25">
      <c r="A49" s="46">
        <v>11</v>
      </c>
      <c r="B49" s="53">
        <v>41</v>
      </c>
      <c r="C49" s="46" t="s">
        <v>422</v>
      </c>
      <c r="D49" s="54">
        <v>0</v>
      </c>
      <c r="E49" s="54">
        <v>0</v>
      </c>
      <c r="F49" s="56">
        <v>15000</v>
      </c>
      <c r="G49" s="56">
        <v>0</v>
      </c>
      <c r="H49" s="56">
        <v>0</v>
      </c>
      <c r="I49" s="42"/>
    </row>
    <row r="50" spans="1:9" ht="25.5" x14ac:dyDescent="0.25">
      <c r="A50" s="46">
        <v>71</v>
      </c>
      <c r="B50" s="53">
        <v>42</v>
      </c>
      <c r="C50" s="46" t="s">
        <v>398</v>
      </c>
      <c r="D50" s="54">
        <v>0</v>
      </c>
      <c r="E50" s="54">
        <v>0</v>
      </c>
      <c r="F50" s="56">
        <v>40000</v>
      </c>
      <c r="G50" s="56">
        <v>0</v>
      </c>
      <c r="H50" s="56">
        <v>0</v>
      </c>
      <c r="I50" s="42"/>
    </row>
    <row r="51" spans="1:9" ht="25.5" x14ac:dyDescent="0.25">
      <c r="A51" s="46">
        <v>11.71</v>
      </c>
      <c r="B51" s="53">
        <v>42</v>
      </c>
      <c r="C51" s="46" t="s">
        <v>104</v>
      </c>
      <c r="D51" s="54">
        <v>61554.15</v>
      </c>
      <c r="E51" s="54">
        <v>20000</v>
      </c>
      <c r="F51" s="56">
        <v>10000</v>
      </c>
      <c r="G51" s="56">
        <v>20000</v>
      </c>
      <c r="H51" s="56">
        <v>20000</v>
      </c>
      <c r="I51" s="42"/>
    </row>
    <row r="52" spans="1:9" ht="38.25" x14ac:dyDescent="0.25">
      <c r="A52" s="46">
        <v>11.71</v>
      </c>
      <c r="B52" s="53">
        <v>42</v>
      </c>
      <c r="C52" s="46" t="s">
        <v>426</v>
      </c>
      <c r="D52" s="54">
        <v>0</v>
      </c>
      <c r="E52" s="54">
        <v>0</v>
      </c>
      <c r="F52" s="56">
        <v>15000</v>
      </c>
      <c r="G52" s="56">
        <v>0</v>
      </c>
      <c r="H52" s="56">
        <v>0</v>
      </c>
      <c r="I52" s="42"/>
    </row>
    <row r="53" spans="1:9" ht="25.5" x14ac:dyDescent="0.25">
      <c r="A53" s="46">
        <v>11</v>
      </c>
      <c r="B53" s="53">
        <v>42</v>
      </c>
      <c r="C53" s="46" t="s">
        <v>397</v>
      </c>
      <c r="D53" s="54">
        <v>0</v>
      </c>
      <c r="E53" s="54">
        <v>22000</v>
      </c>
      <c r="F53" s="56">
        <v>22000</v>
      </c>
      <c r="G53" s="56">
        <v>0</v>
      </c>
      <c r="H53" s="56">
        <v>0</v>
      </c>
      <c r="I53" s="42"/>
    </row>
    <row r="54" spans="1:9" ht="25.5" x14ac:dyDescent="0.25">
      <c r="A54" s="48" t="s">
        <v>140</v>
      </c>
      <c r="B54" s="47" t="s">
        <v>105</v>
      </c>
      <c r="C54" s="48" t="s">
        <v>106</v>
      </c>
      <c r="D54" s="49">
        <v>83753.649999999994</v>
      </c>
      <c r="E54" s="41">
        <f>E55+E59+E67+E71+E75+E79+E83+E87+E91+E95+E63</f>
        <v>133000</v>
      </c>
      <c r="F54" s="41">
        <f>F55+F59+F67+F71+F75+F79+F83+F87+F91+F95+F63</f>
        <v>161000</v>
      </c>
      <c r="G54" s="41">
        <f t="shared" ref="G54:H54" si="5">G55+G59+G67+G71+G75+G79+G83+G87+G91+G95+G63</f>
        <v>161000</v>
      </c>
      <c r="H54" s="41">
        <f t="shared" si="5"/>
        <v>167000</v>
      </c>
      <c r="I54" s="42"/>
    </row>
    <row r="55" spans="1:9" ht="24" customHeight="1" x14ac:dyDescent="0.25">
      <c r="A55" s="50">
        <v>31.43</v>
      </c>
      <c r="B55" s="51" t="s">
        <v>107</v>
      </c>
      <c r="C55" s="50" t="s">
        <v>108</v>
      </c>
      <c r="D55" s="52">
        <v>6456.42</v>
      </c>
      <c r="E55" s="52">
        <v>7000</v>
      </c>
      <c r="F55" s="52">
        <v>10000</v>
      </c>
      <c r="G55" s="52">
        <v>10000</v>
      </c>
      <c r="H55" s="52">
        <v>10000</v>
      </c>
      <c r="I55" s="42"/>
    </row>
    <row r="56" spans="1:9" ht="25.5" x14ac:dyDescent="0.25">
      <c r="A56" s="35"/>
      <c r="B56" s="53"/>
      <c r="C56" s="46" t="s">
        <v>109</v>
      </c>
      <c r="D56" s="54">
        <v>6456.42</v>
      </c>
      <c r="E56" s="54">
        <v>7000</v>
      </c>
      <c r="F56" s="55">
        <v>10000</v>
      </c>
      <c r="G56" s="55">
        <v>10000</v>
      </c>
      <c r="H56" s="55">
        <v>10000</v>
      </c>
      <c r="I56" s="42"/>
    </row>
    <row r="57" spans="1:9" x14ac:dyDescent="0.25">
      <c r="A57" s="46">
        <v>31.43</v>
      </c>
      <c r="B57" s="53">
        <v>3</v>
      </c>
      <c r="C57" s="46" t="s">
        <v>8</v>
      </c>
      <c r="D57" s="54">
        <v>6456.42</v>
      </c>
      <c r="E57" s="54">
        <v>7000</v>
      </c>
      <c r="F57" s="55">
        <v>10000</v>
      </c>
      <c r="G57" s="55">
        <v>10000</v>
      </c>
      <c r="H57" s="55">
        <v>10000</v>
      </c>
      <c r="I57" s="42"/>
    </row>
    <row r="58" spans="1:9" x14ac:dyDescent="0.25">
      <c r="A58" s="46">
        <v>31.43</v>
      </c>
      <c r="B58" s="53">
        <v>32</v>
      </c>
      <c r="C58" s="46" t="s">
        <v>43</v>
      </c>
      <c r="D58" s="54">
        <v>6456.42</v>
      </c>
      <c r="E58" s="54">
        <v>7000</v>
      </c>
      <c r="F58" s="55">
        <v>10000</v>
      </c>
      <c r="G58" s="55">
        <v>10000</v>
      </c>
      <c r="H58" s="55">
        <v>10000</v>
      </c>
      <c r="I58" s="42"/>
    </row>
    <row r="59" spans="1:9" ht="21.75" customHeight="1" x14ac:dyDescent="0.25">
      <c r="A59" s="50">
        <v>31.43</v>
      </c>
      <c r="B59" s="51" t="s">
        <v>110</v>
      </c>
      <c r="C59" s="50" t="s">
        <v>111</v>
      </c>
      <c r="D59" s="52">
        <v>12033.76</v>
      </c>
      <c r="E59" s="52">
        <v>17000</v>
      </c>
      <c r="F59" s="52">
        <v>19000</v>
      </c>
      <c r="G59" s="52">
        <v>19000</v>
      </c>
      <c r="H59" s="52">
        <v>19000</v>
      </c>
      <c r="I59" s="42"/>
    </row>
    <row r="60" spans="1:9" ht="25.5" x14ac:dyDescent="0.25">
      <c r="A60" s="35"/>
      <c r="B60" s="53"/>
      <c r="C60" s="46" t="s">
        <v>109</v>
      </c>
      <c r="D60" s="54">
        <v>12033.76</v>
      </c>
      <c r="E60" s="54">
        <v>17000</v>
      </c>
      <c r="F60" s="55">
        <v>19000</v>
      </c>
      <c r="G60" s="55">
        <v>19000</v>
      </c>
      <c r="H60" s="55">
        <v>19000</v>
      </c>
      <c r="I60" s="42"/>
    </row>
    <row r="61" spans="1:9" x14ac:dyDescent="0.25">
      <c r="A61" s="46">
        <v>31.43</v>
      </c>
      <c r="B61" s="53">
        <v>3</v>
      </c>
      <c r="C61" s="46" t="s">
        <v>8</v>
      </c>
      <c r="D61" s="54">
        <v>12033.76</v>
      </c>
      <c r="E61" s="54">
        <v>17000</v>
      </c>
      <c r="F61" s="55">
        <v>19000</v>
      </c>
      <c r="G61" s="55">
        <v>19000</v>
      </c>
      <c r="H61" s="55">
        <v>19000</v>
      </c>
      <c r="I61" s="42"/>
    </row>
    <row r="62" spans="1:9" x14ac:dyDescent="0.25">
      <c r="A62" s="46">
        <v>31.43</v>
      </c>
      <c r="B62" s="53">
        <v>32</v>
      </c>
      <c r="C62" s="46" t="s">
        <v>43</v>
      </c>
      <c r="D62" s="54">
        <v>12033.76</v>
      </c>
      <c r="E62" s="54">
        <v>17000</v>
      </c>
      <c r="F62" s="55">
        <v>19000</v>
      </c>
      <c r="G62" s="55">
        <v>19000</v>
      </c>
      <c r="H62" s="55">
        <v>19000</v>
      </c>
      <c r="I62" s="42"/>
    </row>
    <row r="63" spans="1:9" ht="25.5" customHeight="1" x14ac:dyDescent="0.25">
      <c r="A63" s="50">
        <v>11</v>
      </c>
      <c r="B63" s="51" t="s">
        <v>112</v>
      </c>
      <c r="C63" s="50" t="s">
        <v>438</v>
      </c>
      <c r="D63" s="52">
        <v>0</v>
      </c>
      <c r="E63" s="52">
        <v>0</v>
      </c>
      <c r="F63" s="52">
        <v>30000</v>
      </c>
      <c r="G63" s="52">
        <v>30000</v>
      </c>
      <c r="H63" s="52">
        <v>30000</v>
      </c>
      <c r="I63" s="42"/>
    </row>
    <row r="64" spans="1:9" ht="25.5" x14ac:dyDescent="0.25">
      <c r="A64" s="35"/>
      <c r="B64" s="53"/>
      <c r="C64" s="46" t="s">
        <v>109</v>
      </c>
      <c r="D64" s="54">
        <v>0</v>
      </c>
      <c r="E64" s="54">
        <v>0</v>
      </c>
      <c r="F64" s="55">
        <v>30000</v>
      </c>
      <c r="G64" s="55">
        <v>30000</v>
      </c>
      <c r="H64" s="55">
        <v>30000</v>
      </c>
      <c r="I64" s="42"/>
    </row>
    <row r="65" spans="1:9" x14ac:dyDescent="0.25">
      <c r="A65" s="46">
        <v>11</v>
      </c>
      <c r="B65" s="53">
        <v>3</v>
      </c>
      <c r="C65" s="46" t="s">
        <v>8</v>
      </c>
      <c r="D65" s="54">
        <v>0</v>
      </c>
      <c r="E65" s="54">
        <v>0</v>
      </c>
      <c r="F65" s="55">
        <v>30000</v>
      </c>
      <c r="G65" s="55">
        <v>30000</v>
      </c>
      <c r="H65" s="55">
        <v>30000</v>
      </c>
      <c r="I65" s="42"/>
    </row>
    <row r="66" spans="1:9" x14ac:dyDescent="0.25">
      <c r="A66" s="46">
        <v>11</v>
      </c>
      <c r="B66" s="53">
        <v>32</v>
      </c>
      <c r="C66" s="46" t="s">
        <v>43</v>
      </c>
      <c r="D66" s="54">
        <v>0</v>
      </c>
      <c r="E66" s="54">
        <v>0</v>
      </c>
      <c r="F66" s="55">
        <v>30000</v>
      </c>
      <c r="G66" s="55">
        <v>30000</v>
      </c>
      <c r="H66" s="55">
        <v>30000</v>
      </c>
      <c r="I66" s="42"/>
    </row>
    <row r="67" spans="1:9" ht="32.25" customHeight="1" x14ac:dyDescent="0.25">
      <c r="A67" s="50">
        <v>31</v>
      </c>
      <c r="B67" s="51" t="s">
        <v>114</v>
      </c>
      <c r="C67" s="50" t="s">
        <v>113</v>
      </c>
      <c r="D67" s="52">
        <v>8580.82</v>
      </c>
      <c r="E67" s="52">
        <v>5000</v>
      </c>
      <c r="F67" s="52">
        <v>2000</v>
      </c>
      <c r="G67" s="52">
        <v>2000</v>
      </c>
      <c r="H67" s="52">
        <v>2000</v>
      </c>
      <c r="I67" s="42"/>
    </row>
    <row r="68" spans="1:9" ht="25.5" x14ac:dyDescent="0.25">
      <c r="A68" s="35"/>
      <c r="B68" s="53"/>
      <c r="C68" s="46" t="s">
        <v>109</v>
      </c>
      <c r="D68" s="54">
        <v>8580.82</v>
      </c>
      <c r="E68" s="54">
        <v>5000</v>
      </c>
      <c r="F68" s="55">
        <v>2000</v>
      </c>
      <c r="G68" s="55">
        <v>2000</v>
      </c>
      <c r="H68" s="55">
        <v>2000</v>
      </c>
      <c r="I68" s="42"/>
    </row>
    <row r="69" spans="1:9" x14ac:dyDescent="0.25">
      <c r="A69" s="46">
        <v>31</v>
      </c>
      <c r="B69" s="53">
        <v>3</v>
      </c>
      <c r="C69" s="46" t="s">
        <v>8</v>
      </c>
      <c r="D69" s="54">
        <v>8580.82</v>
      </c>
      <c r="E69" s="54">
        <v>5000</v>
      </c>
      <c r="F69" s="55">
        <v>2000</v>
      </c>
      <c r="G69" s="55">
        <v>2000</v>
      </c>
      <c r="H69" s="55">
        <v>2000</v>
      </c>
      <c r="I69" s="42"/>
    </row>
    <row r="70" spans="1:9" x14ac:dyDescent="0.25">
      <c r="A70" s="46">
        <v>31</v>
      </c>
      <c r="B70" s="53">
        <v>32</v>
      </c>
      <c r="C70" s="46" t="s">
        <v>43</v>
      </c>
      <c r="D70" s="54">
        <v>8580.82</v>
      </c>
      <c r="E70" s="54">
        <v>5000</v>
      </c>
      <c r="F70" s="55">
        <v>2000</v>
      </c>
      <c r="G70" s="55">
        <v>2000</v>
      </c>
      <c r="H70" s="55">
        <v>2000</v>
      </c>
      <c r="I70" s="42"/>
    </row>
    <row r="71" spans="1:9" ht="30.75" customHeight="1" x14ac:dyDescent="0.25">
      <c r="A71" s="50">
        <v>11</v>
      </c>
      <c r="B71" s="51" t="s">
        <v>117</v>
      </c>
      <c r="C71" s="50" t="s">
        <v>115</v>
      </c>
      <c r="D71" s="52">
        <v>0</v>
      </c>
      <c r="E71" s="52">
        <v>20000</v>
      </c>
      <c r="F71" s="52">
        <v>2000</v>
      </c>
      <c r="G71" s="52">
        <v>2000</v>
      </c>
      <c r="H71" s="52">
        <v>2000</v>
      </c>
      <c r="I71" s="42"/>
    </row>
    <row r="72" spans="1:9" ht="25.5" x14ac:dyDescent="0.25">
      <c r="A72" s="46"/>
      <c r="B72" s="53"/>
      <c r="C72" s="46" t="s">
        <v>116</v>
      </c>
      <c r="D72" s="54">
        <v>0</v>
      </c>
      <c r="E72" s="54">
        <v>20000</v>
      </c>
      <c r="F72" s="55">
        <v>2000</v>
      </c>
      <c r="G72" s="55">
        <v>2000</v>
      </c>
      <c r="H72" s="55">
        <v>2000</v>
      </c>
      <c r="I72" s="42"/>
    </row>
    <row r="73" spans="1:9" x14ac:dyDescent="0.25">
      <c r="A73" s="46">
        <v>11</v>
      </c>
      <c r="B73" s="53">
        <v>3</v>
      </c>
      <c r="C73" s="46" t="s">
        <v>8</v>
      </c>
      <c r="D73" s="54">
        <v>0</v>
      </c>
      <c r="E73" s="54">
        <v>20000</v>
      </c>
      <c r="F73" s="55">
        <v>2000</v>
      </c>
      <c r="G73" s="55">
        <v>2000</v>
      </c>
      <c r="H73" s="55">
        <v>2000</v>
      </c>
      <c r="I73" s="42"/>
    </row>
    <row r="74" spans="1:9" x14ac:dyDescent="0.25">
      <c r="A74" s="46">
        <v>11</v>
      </c>
      <c r="B74" s="53">
        <v>32</v>
      </c>
      <c r="C74" s="46" t="s">
        <v>43</v>
      </c>
      <c r="D74" s="54">
        <v>0</v>
      </c>
      <c r="E74" s="54">
        <v>20000</v>
      </c>
      <c r="F74" s="55">
        <v>2000</v>
      </c>
      <c r="G74" s="55">
        <v>2000</v>
      </c>
      <c r="H74" s="55">
        <v>2000</v>
      </c>
      <c r="I74" s="42"/>
    </row>
    <row r="75" spans="1:9" ht="34.5" customHeight="1" x14ac:dyDescent="0.25">
      <c r="A75" s="50">
        <v>31.43</v>
      </c>
      <c r="B75" s="51" t="s">
        <v>439</v>
      </c>
      <c r="C75" s="50" t="s">
        <v>118</v>
      </c>
      <c r="D75" s="52">
        <v>2683.41</v>
      </c>
      <c r="E75" s="52">
        <v>5000</v>
      </c>
      <c r="F75" s="52">
        <v>15000</v>
      </c>
      <c r="G75" s="52">
        <v>5000</v>
      </c>
      <c r="H75" s="52">
        <v>5000</v>
      </c>
      <c r="I75" s="42"/>
    </row>
    <row r="76" spans="1:9" ht="25.5" x14ac:dyDescent="0.25">
      <c r="A76" s="35"/>
      <c r="B76" s="53"/>
      <c r="C76" s="46" t="s">
        <v>109</v>
      </c>
      <c r="D76" s="54">
        <v>2683.41</v>
      </c>
      <c r="E76" s="54">
        <v>5000</v>
      </c>
      <c r="F76" s="55">
        <v>5000</v>
      </c>
      <c r="G76" s="55">
        <v>5000</v>
      </c>
      <c r="H76" s="55">
        <v>5000</v>
      </c>
      <c r="I76" s="42"/>
    </row>
    <row r="77" spans="1:9" x14ac:dyDescent="0.25">
      <c r="A77" s="46">
        <v>31.43</v>
      </c>
      <c r="B77" s="53">
        <v>3</v>
      </c>
      <c r="C77" s="46" t="s">
        <v>8</v>
      </c>
      <c r="D77" s="54">
        <v>2683.41</v>
      </c>
      <c r="E77" s="54">
        <v>5000</v>
      </c>
      <c r="F77" s="55">
        <v>5000</v>
      </c>
      <c r="G77" s="55">
        <v>5000</v>
      </c>
      <c r="H77" s="55">
        <v>5000</v>
      </c>
      <c r="I77" s="42"/>
    </row>
    <row r="78" spans="1:9" x14ac:dyDescent="0.25">
      <c r="A78" s="46">
        <v>31.43</v>
      </c>
      <c r="B78" s="53">
        <v>32</v>
      </c>
      <c r="C78" s="46" t="s">
        <v>43</v>
      </c>
      <c r="D78" s="54">
        <v>2683.41</v>
      </c>
      <c r="E78" s="54">
        <v>5000</v>
      </c>
      <c r="F78" s="55">
        <v>5000</v>
      </c>
      <c r="G78" s="55">
        <v>5000</v>
      </c>
      <c r="H78" s="55">
        <v>5000</v>
      </c>
      <c r="I78" s="42"/>
    </row>
    <row r="79" spans="1:9" ht="36.75" customHeight="1" x14ac:dyDescent="0.25">
      <c r="A79" s="50">
        <v>31.43</v>
      </c>
      <c r="B79" s="51" t="s">
        <v>120</v>
      </c>
      <c r="C79" s="50" t="s">
        <v>119</v>
      </c>
      <c r="D79" s="52">
        <v>0</v>
      </c>
      <c r="E79" s="52">
        <v>5000</v>
      </c>
      <c r="F79" s="52">
        <v>12000</v>
      </c>
      <c r="G79" s="52">
        <v>12000</v>
      </c>
      <c r="H79" s="52">
        <v>12000</v>
      </c>
      <c r="I79" s="42"/>
    </row>
    <row r="80" spans="1:9" ht="25.5" x14ac:dyDescent="0.25">
      <c r="A80" s="35"/>
      <c r="B80" s="53"/>
      <c r="C80" s="46" t="s">
        <v>109</v>
      </c>
      <c r="D80" s="54">
        <v>0</v>
      </c>
      <c r="E80" s="54">
        <v>5000</v>
      </c>
      <c r="F80" s="55">
        <v>12000</v>
      </c>
      <c r="G80" s="55">
        <v>12000</v>
      </c>
      <c r="H80" s="55">
        <v>12000</v>
      </c>
      <c r="I80" s="42"/>
    </row>
    <row r="81" spans="1:9" x14ac:dyDescent="0.25">
      <c r="A81" s="46">
        <v>31.43</v>
      </c>
      <c r="B81" s="53">
        <v>3</v>
      </c>
      <c r="C81" s="46" t="s">
        <v>8</v>
      </c>
      <c r="D81" s="54">
        <v>0</v>
      </c>
      <c r="E81" s="54">
        <v>5000</v>
      </c>
      <c r="F81" s="55">
        <v>12000</v>
      </c>
      <c r="G81" s="55">
        <v>12000</v>
      </c>
      <c r="H81" s="55">
        <v>12000</v>
      </c>
      <c r="I81" s="42"/>
    </row>
    <row r="82" spans="1:9" x14ac:dyDescent="0.25">
      <c r="A82" s="46">
        <v>31.43</v>
      </c>
      <c r="B82" s="53">
        <v>32</v>
      </c>
      <c r="C82" s="46" t="s">
        <v>43</v>
      </c>
      <c r="D82" s="54">
        <v>0</v>
      </c>
      <c r="E82" s="54">
        <v>5000</v>
      </c>
      <c r="F82" s="55">
        <v>12000</v>
      </c>
      <c r="G82" s="55">
        <v>12000</v>
      </c>
      <c r="H82" s="55">
        <v>12000</v>
      </c>
      <c r="I82" s="42"/>
    </row>
    <row r="83" spans="1:9" ht="29.25" customHeight="1" x14ac:dyDescent="0.25">
      <c r="A83" s="50">
        <v>31.43</v>
      </c>
      <c r="B83" s="51" t="s">
        <v>122</v>
      </c>
      <c r="C83" s="50" t="s">
        <v>121</v>
      </c>
      <c r="D83" s="52">
        <v>0</v>
      </c>
      <c r="E83" s="52">
        <v>5000</v>
      </c>
      <c r="F83" s="52">
        <v>2000</v>
      </c>
      <c r="G83" s="52">
        <v>12000</v>
      </c>
      <c r="H83" s="52">
        <v>12000</v>
      </c>
      <c r="I83" s="42"/>
    </row>
    <row r="84" spans="1:9" ht="25.5" x14ac:dyDescent="0.25">
      <c r="A84" s="35"/>
      <c r="B84" s="53"/>
      <c r="C84" s="46" t="s">
        <v>109</v>
      </c>
      <c r="D84" s="54">
        <v>0</v>
      </c>
      <c r="E84" s="54">
        <v>5000</v>
      </c>
      <c r="F84" s="55">
        <v>12000</v>
      </c>
      <c r="G84" s="55">
        <v>12000</v>
      </c>
      <c r="H84" s="55">
        <v>12000</v>
      </c>
      <c r="I84" s="42"/>
    </row>
    <row r="85" spans="1:9" x14ac:dyDescent="0.25">
      <c r="A85" s="46">
        <v>31.43</v>
      </c>
      <c r="B85" s="53">
        <v>3</v>
      </c>
      <c r="C85" s="46" t="s">
        <v>8</v>
      </c>
      <c r="D85" s="54">
        <v>0</v>
      </c>
      <c r="E85" s="54">
        <v>5000</v>
      </c>
      <c r="F85" s="55">
        <v>12000</v>
      </c>
      <c r="G85" s="55">
        <v>12000</v>
      </c>
      <c r="H85" s="55">
        <v>12000</v>
      </c>
      <c r="I85" s="42"/>
    </row>
    <row r="86" spans="1:9" x14ac:dyDescent="0.25">
      <c r="A86" s="46">
        <v>31.43</v>
      </c>
      <c r="B86" s="53">
        <v>32</v>
      </c>
      <c r="C86" s="46" t="s">
        <v>43</v>
      </c>
      <c r="D86" s="54">
        <v>0</v>
      </c>
      <c r="E86" s="54">
        <v>5000</v>
      </c>
      <c r="F86" s="55">
        <v>12000</v>
      </c>
      <c r="G86" s="55">
        <v>12000</v>
      </c>
      <c r="H86" s="55">
        <v>12000</v>
      </c>
      <c r="I86" s="42"/>
    </row>
    <row r="87" spans="1:9" ht="20.25" customHeight="1" x14ac:dyDescent="0.25">
      <c r="A87" s="50">
        <v>11</v>
      </c>
      <c r="B87" s="51" t="s">
        <v>125</v>
      </c>
      <c r="C87" s="50" t="s">
        <v>123</v>
      </c>
      <c r="D87" s="52">
        <v>44226.18</v>
      </c>
      <c r="E87" s="52">
        <v>55000</v>
      </c>
      <c r="F87" s="52">
        <v>55000</v>
      </c>
      <c r="G87" s="52">
        <v>55000</v>
      </c>
      <c r="H87" s="52">
        <v>60000</v>
      </c>
      <c r="I87" s="42"/>
    </row>
    <row r="88" spans="1:9" ht="31.5" customHeight="1" x14ac:dyDescent="0.25">
      <c r="A88" s="46">
        <v>11</v>
      </c>
      <c r="B88" s="53"/>
      <c r="C88" s="46" t="s">
        <v>124</v>
      </c>
      <c r="D88" s="54">
        <v>44226.18</v>
      </c>
      <c r="E88" s="54">
        <v>55000</v>
      </c>
      <c r="F88" s="55">
        <v>55000</v>
      </c>
      <c r="G88" s="55">
        <v>55000</v>
      </c>
      <c r="H88" s="55">
        <v>60000</v>
      </c>
      <c r="I88" s="42"/>
    </row>
    <row r="89" spans="1:9" x14ac:dyDescent="0.25">
      <c r="A89" s="46">
        <v>11</v>
      </c>
      <c r="B89" s="53">
        <v>3</v>
      </c>
      <c r="C89" s="46" t="s">
        <v>8</v>
      </c>
      <c r="D89" s="54">
        <v>44226.18</v>
      </c>
      <c r="E89" s="54">
        <v>55000</v>
      </c>
      <c r="F89" s="55">
        <v>55000</v>
      </c>
      <c r="G89" s="55">
        <v>55000</v>
      </c>
      <c r="H89" s="55">
        <v>60000</v>
      </c>
      <c r="I89" s="42"/>
    </row>
    <row r="90" spans="1:9" x14ac:dyDescent="0.25">
      <c r="A90" s="46">
        <v>11</v>
      </c>
      <c r="B90" s="53">
        <v>32</v>
      </c>
      <c r="C90" s="46" t="s">
        <v>43</v>
      </c>
      <c r="D90" s="54">
        <v>44226.18</v>
      </c>
      <c r="E90" s="54">
        <v>55000</v>
      </c>
      <c r="F90" s="55">
        <v>55000</v>
      </c>
      <c r="G90" s="55">
        <v>55000</v>
      </c>
      <c r="H90" s="55">
        <v>60000</v>
      </c>
      <c r="I90" s="42"/>
    </row>
    <row r="91" spans="1:9" ht="21" customHeight="1" x14ac:dyDescent="0.25">
      <c r="A91" s="50">
        <v>11</v>
      </c>
      <c r="B91" s="51" t="s">
        <v>440</v>
      </c>
      <c r="C91" s="50" t="s">
        <v>126</v>
      </c>
      <c r="D91" s="52">
        <v>3536.97</v>
      </c>
      <c r="E91" s="52">
        <v>4000</v>
      </c>
      <c r="F91" s="52">
        <v>4000</v>
      </c>
      <c r="G91" s="52">
        <v>4000</v>
      </c>
      <c r="H91" s="52">
        <v>5000</v>
      </c>
      <c r="I91" s="42"/>
    </row>
    <row r="92" spans="1:9" ht="25.5" x14ac:dyDescent="0.25">
      <c r="A92" s="35"/>
      <c r="B92" s="46"/>
      <c r="C92" s="46" t="s">
        <v>109</v>
      </c>
      <c r="D92" s="54">
        <v>3536.97</v>
      </c>
      <c r="E92" s="54">
        <v>4000</v>
      </c>
      <c r="F92" s="55">
        <v>4000</v>
      </c>
      <c r="G92" s="55">
        <v>4000</v>
      </c>
      <c r="H92" s="55">
        <v>5000</v>
      </c>
      <c r="I92" s="42"/>
    </row>
    <row r="93" spans="1:9" x14ac:dyDescent="0.25">
      <c r="A93" s="46">
        <v>11</v>
      </c>
      <c r="B93" s="53">
        <v>3</v>
      </c>
      <c r="C93" s="46" t="s">
        <v>8</v>
      </c>
      <c r="D93" s="54">
        <v>3536.97</v>
      </c>
      <c r="E93" s="54">
        <v>4000</v>
      </c>
      <c r="F93" s="56">
        <v>4000</v>
      </c>
      <c r="G93" s="56">
        <v>4000</v>
      </c>
      <c r="H93" s="56">
        <v>5000</v>
      </c>
      <c r="I93" s="42"/>
    </row>
    <row r="94" spans="1:9" x14ac:dyDescent="0.25">
      <c r="A94" s="46">
        <v>11</v>
      </c>
      <c r="B94" s="53">
        <v>32</v>
      </c>
      <c r="C94" s="46" t="s">
        <v>43</v>
      </c>
      <c r="D94" s="54">
        <v>3536.97</v>
      </c>
      <c r="E94" s="54">
        <v>4000</v>
      </c>
      <c r="F94" s="56">
        <v>4000</v>
      </c>
      <c r="G94" s="56">
        <v>4000</v>
      </c>
      <c r="H94" s="56">
        <v>5000</v>
      </c>
      <c r="I94" s="42"/>
    </row>
    <row r="95" spans="1:9" ht="31.5" customHeight="1" x14ac:dyDescent="0.25">
      <c r="A95" s="50">
        <v>11</v>
      </c>
      <c r="B95" s="51" t="s">
        <v>127</v>
      </c>
      <c r="C95" s="50" t="s">
        <v>128</v>
      </c>
      <c r="D95" s="52">
        <v>6236.09</v>
      </c>
      <c r="E95" s="52">
        <v>10000</v>
      </c>
      <c r="F95" s="52">
        <v>10000</v>
      </c>
      <c r="G95" s="52">
        <v>10000</v>
      </c>
      <c r="H95" s="52">
        <v>10000</v>
      </c>
      <c r="I95" s="42"/>
    </row>
    <row r="96" spans="1:9" ht="25.5" x14ac:dyDescent="0.25">
      <c r="A96" s="35"/>
      <c r="B96" s="53"/>
      <c r="C96" s="46" t="s">
        <v>109</v>
      </c>
      <c r="D96" s="54">
        <v>6236.09</v>
      </c>
      <c r="E96" s="54">
        <v>10000</v>
      </c>
      <c r="F96" s="55">
        <v>10000</v>
      </c>
      <c r="G96" s="55">
        <v>10000</v>
      </c>
      <c r="H96" s="55">
        <v>10000</v>
      </c>
      <c r="I96" s="42"/>
    </row>
    <row r="97" spans="1:9" x14ac:dyDescent="0.25">
      <c r="A97" s="46">
        <v>11</v>
      </c>
      <c r="B97" s="53">
        <v>4</v>
      </c>
      <c r="C97" s="46" t="s">
        <v>9</v>
      </c>
      <c r="D97" s="54">
        <v>6236.09</v>
      </c>
      <c r="E97" s="54">
        <v>10000</v>
      </c>
      <c r="F97" s="55">
        <v>10000</v>
      </c>
      <c r="G97" s="55">
        <v>10000</v>
      </c>
      <c r="H97" s="55">
        <v>10000</v>
      </c>
      <c r="I97" s="42"/>
    </row>
    <row r="98" spans="1:9" ht="25.5" x14ac:dyDescent="0.25">
      <c r="A98" s="46">
        <v>11</v>
      </c>
      <c r="B98" s="53">
        <v>42</v>
      </c>
      <c r="C98" s="46" t="s">
        <v>49</v>
      </c>
      <c r="D98" s="54">
        <v>6236.09</v>
      </c>
      <c r="E98" s="54">
        <v>10000</v>
      </c>
      <c r="F98" s="55">
        <v>10000</v>
      </c>
      <c r="G98" s="55">
        <v>10000</v>
      </c>
      <c r="H98" s="55">
        <v>10000</v>
      </c>
      <c r="I98" s="42"/>
    </row>
    <row r="99" spans="1:9" x14ac:dyDescent="0.25">
      <c r="A99" s="48">
        <v>11.31</v>
      </c>
      <c r="B99" s="47" t="s">
        <v>129</v>
      </c>
      <c r="C99" s="48" t="s">
        <v>130</v>
      </c>
      <c r="D99" s="49">
        <v>36083.449999999997</v>
      </c>
      <c r="E99" s="41">
        <f>E100+E104+E108+E112+E116</f>
        <v>40000</v>
      </c>
      <c r="F99" s="41">
        <f>F100+F104+F108+F112+F116</f>
        <v>54000</v>
      </c>
      <c r="G99" s="41">
        <f t="shared" ref="G99:H99" si="6">G100+G104+G108+G112+G116</f>
        <v>54000</v>
      </c>
      <c r="H99" s="41">
        <f t="shared" si="6"/>
        <v>56000</v>
      </c>
      <c r="I99" s="42"/>
    </row>
    <row r="100" spans="1:9" ht="20.25" customHeight="1" x14ac:dyDescent="0.25">
      <c r="A100" s="50">
        <v>31</v>
      </c>
      <c r="B100" s="51" t="s">
        <v>131</v>
      </c>
      <c r="C100" s="50" t="s">
        <v>132</v>
      </c>
      <c r="D100" s="52">
        <v>18838.25</v>
      </c>
      <c r="E100" s="52">
        <v>17000</v>
      </c>
      <c r="F100" s="52">
        <v>20000</v>
      </c>
      <c r="G100" s="52">
        <v>20000</v>
      </c>
      <c r="H100" s="52">
        <v>22000</v>
      </c>
      <c r="I100" s="42"/>
    </row>
    <row r="101" spans="1:9" x14ac:dyDescent="0.25">
      <c r="A101" s="35"/>
      <c r="B101" s="53"/>
      <c r="C101" s="46" t="s">
        <v>133</v>
      </c>
      <c r="D101" s="54">
        <v>18838.25</v>
      </c>
      <c r="E101" s="54">
        <v>17000</v>
      </c>
      <c r="F101" s="56">
        <v>20000</v>
      </c>
      <c r="G101" s="56">
        <v>20000</v>
      </c>
      <c r="H101" s="56">
        <v>22000</v>
      </c>
      <c r="I101" s="42"/>
    </row>
    <row r="102" spans="1:9" x14ac:dyDescent="0.25">
      <c r="A102" s="46">
        <v>31</v>
      </c>
      <c r="B102" s="53">
        <v>3</v>
      </c>
      <c r="C102" s="46" t="s">
        <v>8</v>
      </c>
      <c r="D102" s="54">
        <v>18838.25</v>
      </c>
      <c r="E102" s="54">
        <v>17000</v>
      </c>
      <c r="F102" s="56">
        <v>20000</v>
      </c>
      <c r="G102" s="56">
        <v>20000</v>
      </c>
      <c r="H102" s="56">
        <v>22000</v>
      </c>
      <c r="I102" s="42"/>
    </row>
    <row r="103" spans="1:9" x14ac:dyDescent="0.25">
      <c r="A103" s="46">
        <v>31</v>
      </c>
      <c r="B103" s="53">
        <v>32</v>
      </c>
      <c r="C103" s="46" t="s">
        <v>43</v>
      </c>
      <c r="D103" s="54">
        <v>18838.25</v>
      </c>
      <c r="E103" s="54">
        <v>17000</v>
      </c>
      <c r="F103" s="56">
        <v>20000</v>
      </c>
      <c r="G103" s="56">
        <v>20000</v>
      </c>
      <c r="H103" s="56">
        <v>22000</v>
      </c>
      <c r="I103" s="42"/>
    </row>
    <row r="104" spans="1:9" ht="33.75" customHeight="1" x14ac:dyDescent="0.25">
      <c r="A104" s="50">
        <v>31</v>
      </c>
      <c r="B104" s="51" t="s">
        <v>134</v>
      </c>
      <c r="C104" s="50" t="s">
        <v>135</v>
      </c>
      <c r="D104" s="52">
        <v>4893.3599999999997</v>
      </c>
      <c r="E104" s="52">
        <v>8000</v>
      </c>
      <c r="F104" s="52">
        <v>5000</v>
      </c>
      <c r="G104" s="52">
        <v>5000</v>
      </c>
      <c r="H104" s="52">
        <v>5000</v>
      </c>
      <c r="I104" s="42"/>
    </row>
    <row r="105" spans="1:9" x14ac:dyDescent="0.25">
      <c r="A105" s="35"/>
      <c r="B105" s="53"/>
      <c r="C105" s="46" t="s">
        <v>133</v>
      </c>
      <c r="D105" s="54">
        <v>4893.3599999999997</v>
      </c>
      <c r="E105" s="54">
        <v>8000</v>
      </c>
      <c r="F105" s="55">
        <v>5000</v>
      </c>
      <c r="G105" s="55">
        <v>5000</v>
      </c>
      <c r="H105" s="55">
        <v>5000</v>
      </c>
      <c r="I105" s="42"/>
    </row>
    <row r="106" spans="1:9" x14ac:dyDescent="0.25">
      <c r="A106" s="46">
        <v>31</v>
      </c>
      <c r="B106" s="53">
        <v>3</v>
      </c>
      <c r="C106" s="46" t="s">
        <v>8</v>
      </c>
      <c r="D106" s="54">
        <v>4893.3599999999997</v>
      </c>
      <c r="E106" s="54">
        <v>8000</v>
      </c>
      <c r="F106" s="55">
        <v>5000</v>
      </c>
      <c r="G106" s="55">
        <v>5000</v>
      </c>
      <c r="H106" s="55">
        <v>5000</v>
      </c>
      <c r="I106" s="42"/>
    </row>
    <row r="107" spans="1:9" x14ac:dyDescent="0.25">
      <c r="A107" s="46">
        <v>31</v>
      </c>
      <c r="B107" s="53">
        <v>32</v>
      </c>
      <c r="C107" s="46" t="s">
        <v>43</v>
      </c>
      <c r="D107" s="54">
        <v>4893.3599999999997</v>
      </c>
      <c r="E107" s="54">
        <v>8000</v>
      </c>
      <c r="F107" s="55">
        <v>5000</v>
      </c>
      <c r="G107" s="55">
        <v>5000</v>
      </c>
      <c r="H107" s="55">
        <v>5000</v>
      </c>
      <c r="I107" s="42"/>
    </row>
    <row r="108" spans="1:9" ht="33" customHeight="1" x14ac:dyDescent="0.25">
      <c r="A108" s="50">
        <v>11</v>
      </c>
      <c r="B108" s="51" t="s">
        <v>136</v>
      </c>
      <c r="C108" s="50" t="s">
        <v>137</v>
      </c>
      <c r="D108" s="52">
        <v>4357.09</v>
      </c>
      <c r="E108" s="52">
        <v>5000</v>
      </c>
      <c r="F108" s="52">
        <v>8000</v>
      </c>
      <c r="G108" s="52">
        <v>8000</v>
      </c>
      <c r="H108" s="52">
        <v>8000</v>
      </c>
      <c r="I108" s="42"/>
    </row>
    <row r="109" spans="1:9" x14ac:dyDescent="0.25">
      <c r="A109" s="35"/>
      <c r="B109" s="53"/>
      <c r="C109" s="46" t="s">
        <v>133</v>
      </c>
      <c r="D109" s="54">
        <v>4357.09</v>
      </c>
      <c r="E109" s="54">
        <v>5000</v>
      </c>
      <c r="F109" s="56">
        <v>8000</v>
      </c>
      <c r="G109" s="56">
        <v>8000</v>
      </c>
      <c r="H109" s="56">
        <v>8000</v>
      </c>
      <c r="I109" s="42"/>
    </row>
    <row r="110" spans="1:9" x14ac:dyDescent="0.25">
      <c r="A110" s="46">
        <v>11</v>
      </c>
      <c r="B110" s="53">
        <v>3</v>
      </c>
      <c r="C110" s="46" t="s">
        <v>8</v>
      </c>
      <c r="D110" s="54">
        <v>4357.09</v>
      </c>
      <c r="E110" s="54">
        <v>5000</v>
      </c>
      <c r="F110" s="56">
        <v>8000</v>
      </c>
      <c r="G110" s="56">
        <v>8000</v>
      </c>
      <c r="H110" s="56">
        <v>8000</v>
      </c>
      <c r="I110" s="42"/>
    </row>
    <row r="111" spans="1:9" x14ac:dyDescent="0.25">
      <c r="A111" s="46">
        <v>11</v>
      </c>
      <c r="B111" s="53">
        <v>32</v>
      </c>
      <c r="C111" s="46" t="s">
        <v>43</v>
      </c>
      <c r="D111" s="54">
        <v>4357.09</v>
      </c>
      <c r="E111" s="54">
        <v>5000</v>
      </c>
      <c r="F111" s="56">
        <v>8000</v>
      </c>
      <c r="G111" s="56">
        <v>8000</v>
      </c>
      <c r="H111" s="56">
        <v>8000</v>
      </c>
      <c r="I111" s="42"/>
    </row>
    <row r="112" spans="1:9" ht="34.5" customHeight="1" x14ac:dyDescent="0.25">
      <c r="A112" s="50">
        <v>11</v>
      </c>
      <c r="B112" s="51" t="s">
        <v>138</v>
      </c>
      <c r="C112" s="50" t="s">
        <v>139</v>
      </c>
      <c r="D112" s="52">
        <v>7994.75</v>
      </c>
      <c r="E112" s="52">
        <v>10000</v>
      </c>
      <c r="F112" s="52">
        <v>18000</v>
      </c>
      <c r="G112" s="52">
        <v>18000</v>
      </c>
      <c r="H112" s="52">
        <v>18000</v>
      </c>
      <c r="I112" s="42"/>
    </row>
    <row r="113" spans="1:11" x14ac:dyDescent="0.25">
      <c r="A113" s="35"/>
      <c r="B113" s="53"/>
      <c r="C113" s="46" t="s">
        <v>133</v>
      </c>
      <c r="D113" s="54">
        <v>7994.75</v>
      </c>
      <c r="E113" s="54">
        <v>10000</v>
      </c>
      <c r="F113" s="55">
        <v>18000</v>
      </c>
      <c r="G113" s="55">
        <v>18000</v>
      </c>
      <c r="H113" s="55">
        <v>18000</v>
      </c>
      <c r="I113" s="42"/>
    </row>
    <row r="114" spans="1:11" x14ac:dyDescent="0.25">
      <c r="A114" s="46">
        <v>11</v>
      </c>
      <c r="B114" s="53">
        <v>3</v>
      </c>
      <c r="C114" s="46" t="s">
        <v>8</v>
      </c>
      <c r="D114" s="54">
        <v>7994.75</v>
      </c>
      <c r="E114" s="54">
        <v>10000</v>
      </c>
      <c r="F114" s="55">
        <v>18000</v>
      </c>
      <c r="G114" s="55">
        <v>18000</v>
      </c>
      <c r="H114" s="55">
        <v>18000</v>
      </c>
      <c r="I114" s="42"/>
    </row>
    <row r="115" spans="1:11" x14ac:dyDescent="0.25">
      <c r="A115" s="46">
        <v>11</v>
      </c>
      <c r="B115" s="53">
        <v>32</v>
      </c>
      <c r="C115" s="46" t="s">
        <v>43</v>
      </c>
      <c r="D115" s="54">
        <v>7994.75</v>
      </c>
      <c r="E115" s="54">
        <v>10000</v>
      </c>
      <c r="F115" s="55">
        <v>18000</v>
      </c>
      <c r="G115" s="55">
        <v>18000</v>
      </c>
      <c r="H115" s="55">
        <v>18000</v>
      </c>
      <c r="I115" s="42"/>
    </row>
    <row r="116" spans="1:11" ht="33" customHeight="1" x14ac:dyDescent="0.25">
      <c r="A116" s="50">
        <v>11</v>
      </c>
      <c r="B116" s="51" t="s">
        <v>322</v>
      </c>
      <c r="C116" s="50" t="s">
        <v>323</v>
      </c>
      <c r="D116" s="52">
        <v>0</v>
      </c>
      <c r="E116" s="52">
        <v>0</v>
      </c>
      <c r="F116" s="52">
        <v>3000</v>
      </c>
      <c r="G116" s="52">
        <v>3000</v>
      </c>
      <c r="H116" s="52">
        <v>3000</v>
      </c>
      <c r="I116" s="42"/>
    </row>
    <row r="117" spans="1:11" x14ac:dyDescent="0.25">
      <c r="A117" s="35"/>
      <c r="B117" s="53"/>
      <c r="C117" s="46" t="s">
        <v>133</v>
      </c>
      <c r="D117" s="55">
        <v>0</v>
      </c>
      <c r="E117" s="55">
        <v>0</v>
      </c>
      <c r="F117" s="56">
        <v>3000</v>
      </c>
      <c r="G117" s="56">
        <v>3000</v>
      </c>
      <c r="H117" s="56">
        <v>3000</v>
      </c>
      <c r="I117" s="42"/>
    </row>
    <row r="118" spans="1:11" x14ac:dyDescent="0.25">
      <c r="A118" s="46">
        <v>11</v>
      </c>
      <c r="B118" s="53">
        <v>3</v>
      </c>
      <c r="C118" s="46" t="s">
        <v>8</v>
      </c>
      <c r="D118" s="55">
        <v>0</v>
      </c>
      <c r="E118" s="55">
        <v>0</v>
      </c>
      <c r="F118" s="56">
        <v>3000</v>
      </c>
      <c r="G118" s="56">
        <v>3000</v>
      </c>
      <c r="H118" s="56">
        <v>3000</v>
      </c>
      <c r="I118" s="42"/>
    </row>
    <row r="119" spans="1:11" x14ac:dyDescent="0.25">
      <c r="A119" s="46">
        <v>11</v>
      </c>
      <c r="B119" s="53">
        <v>32</v>
      </c>
      <c r="C119" s="46" t="s">
        <v>43</v>
      </c>
      <c r="D119" s="55">
        <v>0</v>
      </c>
      <c r="E119" s="55">
        <v>0</v>
      </c>
      <c r="F119" s="56">
        <v>3000</v>
      </c>
      <c r="G119" s="56">
        <v>3000</v>
      </c>
      <c r="H119" s="56">
        <v>3000</v>
      </c>
      <c r="I119" s="42"/>
    </row>
    <row r="120" spans="1:11" ht="40.5" customHeight="1" x14ac:dyDescent="0.25">
      <c r="A120" s="48" t="s">
        <v>140</v>
      </c>
      <c r="B120" s="47" t="s">
        <v>141</v>
      </c>
      <c r="C120" s="48" t="s">
        <v>142</v>
      </c>
      <c r="D120" s="49">
        <v>165468.68</v>
      </c>
      <c r="E120" s="41">
        <f>E121+E125+E129+E133+E137+E141+E145+E149+E153+E157+E161+E165+E169+E173+E177+E181+E185+E189+E193</f>
        <v>120000</v>
      </c>
      <c r="F120" s="41">
        <f>F121+F125+F129+F133+F137+F141+F145+F149+F153+F157+F161+F165+F169+F173+F177+F181+F185+F189+F193</f>
        <v>320000</v>
      </c>
      <c r="G120" s="41">
        <f t="shared" ref="G120:H120" si="7">G121+G125+G129+G133+G137+G141+G145+G149+G153+G157+G161+G165+G169+G173+G177+G181+G185+G189+G193</f>
        <v>215000</v>
      </c>
      <c r="H120" s="41">
        <f t="shared" si="7"/>
        <v>200925.81</v>
      </c>
      <c r="I120" s="42"/>
    </row>
    <row r="121" spans="1:11" ht="30.75" customHeight="1" x14ac:dyDescent="0.25">
      <c r="A121" s="50">
        <v>11</v>
      </c>
      <c r="B121" s="51" t="s">
        <v>143</v>
      </c>
      <c r="C121" s="50" t="s">
        <v>144</v>
      </c>
      <c r="D121" s="52">
        <v>8248</v>
      </c>
      <c r="E121" s="52">
        <v>12000</v>
      </c>
      <c r="F121" s="52">
        <v>12000</v>
      </c>
      <c r="G121" s="52">
        <v>12000</v>
      </c>
      <c r="H121" s="52">
        <v>12000</v>
      </c>
      <c r="I121" s="71"/>
      <c r="J121" s="25"/>
      <c r="K121" s="25"/>
    </row>
    <row r="122" spans="1:11" ht="25.5" x14ac:dyDescent="0.25">
      <c r="A122" s="35"/>
      <c r="B122" s="53"/>
      <c r="C122" s="46" t="s">
        <v>109</v>
      </c>
      <c r="D122" s="54">
        <v>8248</v>
      </c>
      <c r="E122" s="54">
        <v>12000</v>
      </c>
      <c r="F122" s="55">
        <v>12000</v>
      </c>
      <c r="G122" s="55">
        <v>12000</v>
      </c>
      <c r="H122" s="55">
        <v>12000</v>
      </c>
      <c r="I122" s="42"/>
    </row>
    <row r="123" spans="1:11" x14ac:dyDescent="0.25">
      <c r="A123" s="46">
        <v>11</v>
      </c>
      <c r="B123" s="53">
        <v>3</v>
      </c>
      <c r="C123" s="46" t="s">
        <v>8</v>
      </c>
      <c r="D123" s="54">
        <v>8248</v>
      </c>
      <c r="E123" s="54">
        <v>12000</v>
      </c>
      <c r="F123" s="55">
        <v>12000</v>
      </c>
      <c r="G123" s="55">
        <v>12000</v>
      </c>
      <c r="H123" s="55">
        <v>12000</v>
      </c>
      <c r="I123" s="42"/>
    </row>
    <row r="124" spans="1:11" x14ac:dyDescent="0.25">
      <c r="A124" s="46">
        <v>11</v>
      </c>
      <c r="B124" s="53">
        <v>32</v>
      </c>
      <c r="C124" s="46" t="s">
        <v>43</v>
      </c>
      <c r="D124" s="54">
        <v>8248</v>
      </c>
      <c r="E124" s="54">
        <v>12000</v>
      </c>
      <c r="F124" s="55">
        <v>12000</v>
      </c>
      <c r="G124" s="55">
        <v>12000</v>
      </c>
      <c r="H124" s="55">
        <v>12000</v>
      </c>
      <c r="I124" s="42"/>
    </row>
    <row r="125" spans="1:11" ht="45.75" customHeight="1" x14ac:dyDescent="0.25">
      <c r="A125" s="50">
        <v>11</v>
      </c>
      <c r="B125" s="51" t="s">
        <v>145</v>
      </c>
      <c r="C125" s="50" t="s">
        <v>146</v>
      </c>
      <c r="D125" s="52">
        <v>0</v>
      </c>
      <c r="E125" s="52">
        <v>1000</v>
      </c>
      <c r="F125" s="52">
        <v>200000</v>
      </c>
      <c r="G125" s="52">
        <v>100000</v>
      </c>
      <c r="H125" s="52">
        <v>85000</v>
      </c>
      <c r="I125" s="42"/>
    </row>
    <row r="126" spans="1:11" ht="25.5" x14ac:dyDescent="0.25">
      <c r="A126" s="35"/>
      <c r="B126" s="53"/>
      <c r="C126" s="46" t="s">
        <v>109</v>
      </c>
      <c r="D126" s="54">
        <v>0</v>
      </c>
      <c r="E126" s="54">
        <v>1000</v>
      </c>
      <c r="F126" s="55">
        <v>200000</v>
      </c>
      <c r="G126" s="55">
        <v>100000</v>
      </c>
      <c r="H126" s="55">
        <v>85000</v>
      </c>
      <c r="I126" s="42"/>
    </row>
    <row r="127" spans="1:11" x14ac:dyDescent="0.25">
      <c r="A127" s="46">
        <v>11</v>
      </c>
      <c r="B127" s="53">
        <v>3</v>
      </c>
      <c r="C127" s="46" t="s">
        <v>8</v>
      </c>
      <c r="D127" s="54">
        <v>0</v>
      </c>
      <c r="E127" s="54">
        <v>1000</v>
      </c>
      <c r="F127" s="55">
        <v>200000</v>
      </c>
      <c r="G127" s="55">
        <v>100000</v>
      </c>
      <c r="H127" s="55">
        <v>85000</v>
      </c>
      <c r="I127" s="42"/>
    </row>
    <row r="128" spans="1:11" x14ac:dyDescent="0.25">
      <c r="A128" s="46">
        <v>11</v>
      </c>
      <c r="B128" s="53">
        <v>32</v>
      </c>
      <c r="C128" s="46" t="s">
        <v>43</v>
      </c>
      <c r="D128" s="54">
        <v>0</v>
      </c>
      <c r="E128" s="54">
        <v>1000</v>
      </c>
      <c r="F128" s="55">
        <v>200000</v>
      </c>
      <c r="G128" s="55">
        <v>100000</v>
      </c>
      <c r="H128" s="55">
        <v>85000</v>
      </c>
      <c r="I128" s="42"/>
    </row>
    <row r="129" spans="1:9" ht="45.75" customHeight="1" x14ac:dyDescent="0.25">
      <c r="A129" s="50">
        <v>11</v>
      </c>
      <c r="B129" s="51" t="s">
        <v>147</v>
      </c>
      <c r="C129" s="50" t="s">
        <v>337</v>
      </c>
      <c r="D129" s="52">
        <v>6800</v>
      </c>
      <c r="E129" s="52">
        <v>1000</v>
      </c>
      <c r="F129" s="52">
        <v>1000</v>
      </c>
      <c r="G129" s="52">
        <v>1000</v>
      </c>
      <c r="H129" s="52">
        <v>1000</v>
      </c>
      <c r="I129" s="60"/>
    </row>
    <row r="130" spans="1:9" ht="25.5" x14ac:dyDescent="0.25">
      <c r="A130" s="35"/>
      <c r="B130" s="53"/>
      <c r="C130" s="46" t="s">
        <v>109</v>
      </c>
      <c r="D130" s="54">
        <v>6800</v>
      </c>
      <c r="E130" s="54">
        <v>1000</v>
      </c>
      <c r="F130" s="55">
        <v>1000</v>
      </c>
      <c r="G130" s="55">
        <v>1000</v>
      </c>
      <c r="H130" s="55">
        <v>1000</v>
      </c>
      <c r="I130" s="42"/>
    </row>
    <row r="131" spans="1:9" x14ac:dyDescent="0.25">
      <c r="A131" s="46">
        <v>11</v>
      </c>
      <c r="B131" s="53">
        <v>3</v>
      </c>
      <c r="C131" s="46" t="s">
        <v>8</v>
      </c>
      <c r="D131" s="54">
        <v>6800</v>
      </c>
      <c r="E131" s="54">
        <v>1000</v>
      </c>
      <c r="F131" s="55">
        <v>1000</v>
      </c>
      <c r="G131" s="55">
        <v>1000</v>
      </c>
      <c r="H131" s="55">
        <v>1000</v>
      </c>
      <c r="I131" s="42"/>
    </row>
    <row r="132" spans="1:9" x14ac:dyDescent="0.25">
      <c r="A132" s="46">
        <v>11</v>
      </c>
      <c r="B132" s="53">
        <v>32</v>
      </c>
      <c r="C132" s="46" t="s">
        <v>43</v>
      </c>
      <c r="D132" s="54">
        <v>6800</v>
      </c>
      <c r="E132" s="54">
        <v>1000</v>
      </c>
      <c r="F132" s="55">
        <v>1000</v>
      </c>
      <c r="G132" s="55">
        <v>1000</v>
      </c>
      <c r="H132" s="55">
        <v>1000</v>
      </c>
      <c r="I132" s="42"/>
    </row>
    <row r="133" spans="1:9" ht="55.5" customHeight="1" x14ac:dyDescent="0.25">
      <c r="A133" s="50">
        <v>11.31</v>
      </c>
      <c r="B133" s="51" t="s">
        <v>148</v>
      </c>
      <c r="C133" s="50" t="s">
        <v>149</v>
      </c>
      <c r="D133" s="52">
        <v>23942.16</v>
      </c>
      <c r="E133" s="52">
        <v>15000</v>
      </c>
      <c r="F133" s="52">
        <v>10000</v>
      </c>
      <c r="G133" s="52">
        <v>10000</v>
      </c>
      <c r="H133" s="52">
        <v>10000</v>
      </c>
      <c r="I133" s="42"/>
    </row>
    <row r="134" spans="1:9" ht="25.5" x14ac:dyDescent="0.25">
      <c r="A134" s="35"/>
      <c r="B134" s="53"/>
      <c r="C134" s="46" t="s">
        <v>109</v>
      </c>
      <c r="D134" s="54">
        <v>23942.16</v>
      </c>
      <c r="E134" s="54">
        <v>15000</v>
      </c>
      <c r="F134" s="55">
        <v>10000</v>
      </c>
      <c r="G134" s="55">
        <v>10000</v>
      </c>
      <c r="H134" s="55">
        <v>10000</v>
      </c>
      <c r="I134" s="42"/>
    </row>
    <row r="135" spans="1:9" x14ac:dyDescent="0.25">
      <c r="A135" s="46">
        <v>11.31</v>
      </c>
      <c r="B135" s="53">
        <v>3</v>
      </c>
      <c r="C135" s="46" t="s">
        <v>8</v>
      </c>
      <c r="D135" s="54">
        <v>23942.16</v>
      </c>
      <c r="E135" s="54">
        <v>15000</v>
      </c>
      <c r="F135" s="55">
        <v>10000</v>
      </c>
      <c r="G135" s="55">
        <v>10000</v>
      </c>
      <c r="H135" s="55">
        <v>10000</v>
      </c>
      <c r="I135" s="42"/>
    </row>
    <row r="136" spans="1:9" x14ac:dyDescent="0.25">
      <c r="A136" s="46">
        <v>11.31</v>
      </c>
      <c r="B136" s="53">
        <v>32</v>
      </c>
      <c r="C136" s="46" t="s">
        <v>43</v>
      </c>
      <c r="D136" s="54">
        <v>23942.16</v>
      </c>
      <c r="E136" s="54">
        <v>15000</v>
      </c>
      <c r="F136" s="55">
        <v>10000</v>
      </c>
      <c r="G136" s="55">
        <v>10000</v>
      </c>
      <c r="H136" s="55">
        <v>10000</v>
      </c>
      <c r="I136" s="42"/>
    </row>
    <row r="137" spans="1:9" ht="57" customHeight="1" x14ac:dyDescent="0.25">
      <c r="A137" s="50">
        <v>11.31</v>
      </c>
      <c r="B137" s="51" t="s">
        <v>150</v>
      </c>
      <c r="C137" s="50" t="s">
        <v>151</v>
      </c>
      <c r="D137" s="52">
        <v>18825.91</v>
      </c>
      <c r="E137" s="52">
        <v>10000</v>
      </c>
      <c r="F137" s="52">
        <v>10000</v>
      </c>
      <c r="G137" s="52">
        <v>10000</v>
      </c>
      <c r="H137" s="52">
        <v>10000</v>
      </c>
      <c r="I137" s="42"/>
    </row>
    <row r="138" spans="1:9" ht="25.5" x14ac:dyDescent="0.25">
      <c r="A138" s="46"/>
      <c r="B138" s="53"/>
      <c r="C138" s="46" t="s">
        <v>109</v>
      </c>
      <c r="D138" s="54">
        <v>18825.91</v>
      </c>
      <c r="E138" s="54">
        <v>10000</v>
      </c>
      <c r="F138" s="54">
        <v>10000</v>
      </c>
      <c r="G138" s="54">
        <v>10000</v>
      </c>
      <c r="H138" s="54">
        <v>10000</v>
      </c>
      <c r="I138" s="42"/>
    </row>
    <row r="139" spans="1:9" x14ac:dyDescent="0.25">
      <c r="A139" s="46">
        <v>11.31</v>
      </c>
      <c r="B139" s="53">
        <v>3</v>
      </c>
      <c r="C139" s="46" t="s">
        <v>8</v>
      </c>
      <c r="D139" s="54">
        <v>18825.91</v>
      </c>
      <c r="E139" s="54">
        <v>10000</v>
      </c>
      <c r="F139" s="54">
        <v>10000</v>
      </c>
      <c r="G139" s="54">
        <v>10000</v>
      </c>
      <c r="H139" s="54">
        <v>10000</v>
      </c>
      <c r="I139" s="42"/>
    </row>
    <row r="140" spans="1:9" x14ac:dyDescent="0.25">
      <c r="A140" s="46">
        <v>11.31</v>
      </c>
      <c r="B140" s="53">
        <v>32</v>
      </c>
      <c r="C140" s="46" t="s">
        <v>43</v>
      </c>
      <c r="D140" s="54">
        <v>18825.91</v>
      </c>
      <c r="E140" s="54">
        <v>10000</v>
      </c>
      <c r="F140" s="54">
        <v>10000</v>
      </c>
      <c r="G140" s="54">
        <v>10000</v>
      </c>
      <c r="H140" s="54">
        <v>10000</v>
      </c>
      <c r="I140" s="42"/>
    </row>
    <row r="141" spans="1:9" ht="57.75" customHeight="1" x14ac:dyDescent="0.25">
      <c r="A141" s="50">
        <v>11.31</v>
      </c>
      <c r="B141" s="51" t="s">
        <v>152</v>
      </c>
      <c r="C141" s="50" t="s">
        <v>153</v>
      </c>
      <c r="D141" s="52">
        <v>12734.63</v>
      </c>
      <c r="E141" s="52">
        <v>7000</v>
      </c>
      <c r="F141" s="52">
        <v>7000</v>
      </c>
      <c r="G141" s="52">
        <v>7000</v>
      </c>
      <c r="H141" s="52">
        <v>7000</v>
      </c>
      <c r="I141" s="42"/>
    </row>
    <row r="142" spans="1:9" ht="25.5" x14ac:dyDescent="0.25">
      <c r="A142" s="35"/>
      <c r="B142" s="53"/>
      <c r="C142" s="46" t="s">
        <v>109</v>
      </c>
      <c r="D142" s="54">
        <v>12734.63</v>
      </c>
      <c r="E142" s="54">
        <v>7000</v>
      </c>
      <c r="F142" s="54">
        <v>7000</v>
      </c>
      <c r="G142" s="54">
        <v>7000</v>
      </c>
      <c r="H142" s="54">
        <v>7000</v>
      </c>
      <c r="I142" s="42"/>
    </row>
    <row r="143" spans="1:9" x14ac:dyDescent="0.25">
      <c r="A143" s="46">
        <v>11.31</v>
      </c>
      <c r="B143" s="53">
        <v>3</v>
      </c>
      <c r="C143" s="46" t="s">
        <v>8</v>
      </c>
      <c r="D143" s="54">
        <v>12734.63</v>
      </c>
      <c r="E143" s="54">
        <v>7000</v>
      </c>
      <c r="F143" s="54">
        <v>7000</v>
      </c>
      <c r="G143" s="54">
        <v>7000</v>
      </c>
      <c r="H143" s="54">
        <v>7000</v>
      </c>
      <c r="I143" s="42"/>
    </row>
    <row r="144" spans="1:9" x14ac:dyDescent="0.25">
      <c r="A144" s="46">
        <v>11.31</v>
      </c>
      <c r="B144" s="53">
        <v>32</v>
      </c>
      <c r="C144" s="46" t="s">
        <v>43</v>
      </c>
      <c r="D144" s="54">
        <v>12734.63</v>
      </c>
      <c r="E144" s="54">
        <v>7000</v>
      </c>
      <c r="F144" s="54">
        <v>7000</v>
      </c>
      <c r="G144" s="54">
        <v>7000</v>
      </c>
      <c r="H144" s="54">
        <v>7000</v>
      </c>
      <c r="I144" s="42"/>
    </row>
    <row r="145" spans="1:9" ht="58.5" customHeight="1" x14ac:dyDescent="0.25">
      <c r="A145" s="50">
        <v>11.31</v>
      </c>
      <c r="B145" s="51" t="s">
        <v>154</v>
      </c>
      <c r="C145" s="50" t="s">
        <v>155</v>
      </c>
      <c r="D145" s="52">
        <v>2595.09</v>
      </c>
      <c r="E145" s="52">
        <v>5000</v>
      </c>
      <c r="F145" s="52">
        <v>5000</v>
      </c>
      <c r="G145" s="52">
        <v>5000</v>
      </c>
      <c r="H145" s="52">
        <v>5000</v>
      </c>
      <c r="I145" s="42"/>
    </row>
    <row r="146" spans="1:9" ht="25.5" x14ac:dyDescent="0.25">
      <c r="A146" s="35"/>
      <c r="B146" s="53"/>
      <c r="C146" s="46" t="s">
        <v>109</v>
      </c>
      <c r="D146" s="54">
        <v>2595.09</v>
      </c>
      <c r="E146" s="54">
        <v>5000</v>
      </c>
      <c r="F146" s="54">
        <v>5000</v>
      </c>
      <c r="G146" s="54">
        <v>5000</v>
      </c>
      <c r="H146" s="54">
        <v>5000</v>
      </c>
      <c r="I146" s="42"/>
    </row>
    <row r="147" spans="1:9" x14ac:dyDescent="0.25">
      <c r="A147" s="46">
        <v>11.31</v>
      </c>
      <c r="B147" s="53">
        <v>3</v>
      </c>
      <c r="C147" s="46" t="s">
        <v>8</v>
      </c>
      <c r="D147" s="54">
        <v>2595.09</v>
      </c>
      <c r="E147" s="54">
        <v>5000</v>
      </c>
      <c r="F147" s="54">
        <v>5000</v>
      </c>
      <c r="G147" s="54">
        <v>5000</v>
      </c>
      <c r="H147" s="54">
        <v>5000</v>
      </c>
      <c r="I147" s="42"/>
    </row>
    <row r="148" spans="1:9" x14ac:dyDescent="0.25">
      <c r="A148" s="46">
        <v>11.31</v>
      </c>
      <c r="B148" s="53">
        <v>32</v>
      </c>
      <c r="C148" s="46" t="s">
        <v>43</v>
      </c>
      <c r="D148" s="54">
        <v>2595.09</v>
      </c>
      <c r="E148" s="54">
        <v>5000</v>
      </c>
      <c r="F148" s="54">
        <v>5000</v>
      </c>
      <c r="G148" s="54">
        <v>5000</v>
      </c>
      <c r="H148" s="54">
        <v>5000</v>
      </c>
      <c r="I148" s="42"/>
    </row>
    <row r="149" spans="1:9" ht="54.75" customHeight="1" x14ac:dyDescent="0.25">
      <c r="A149" s="50">
        <v>11.31</v>
      </c>
      <c r="B149" s="51" t="s">
        <v>156</v>
      </c>
      <c r="C149" s="50" t="s">
        <v>157</v>
      </c>
      <c r="D149" s="52">
        <v>13141.38</v>
      </c>
      <c r="E149" s="52">
        <v>8000</v>
      </c>
      <c r="F149" s="52">
        <v>8000</v>
      </c>
      <c r="G149" s="52">
        <v>8000</v>
      </c>
      <c r="H149" s="52">
        <v>8000</v>
      </c>
      <c r="I149" s="42"/>
    </row>
    <row r="150" spans="1:9" ht="25.5" x14ac:dyDescent="0.25">
      <c r="A150" s="35"/>
      <c r="B150" s="53"/>
      <c r="C150" s="46" t="s">
        <v>109</v>
      </c>
      <c r="D150" s="54">
        <v>13141.38</v>
      </c>
      <c r="E150" s="54">
        <v>8000</v>
      </c>
      <c r="F150" s="54">
        <v>8000</v>
      </c>
      <c r="G150" s="54">
        <v>8000</v>
      </c>
      <c r="H150" s="54">
        <v>8000</v>
      </c>
      <c r="I150" s="42"/>
    </row>
    <row r="151" spans="1:9" x14ac:dyDescent="0.25">
      <c r="A151" s="46">
        <v>11.31</v>
      </c>
      <c r="B151" s="53">
        <v>3</v>
      </c>
      <c r="C151" s="46" t="s">
        <v>8</v>
      </c>
      <c r="D151" s="54">
        <v>13141.38</v>
      </c>
      <c r="E151" s="54">
        <v>8000</v>
      </c>
      <c r="F151" s="54">
        <v>8000</v>
      </c>
      <c r="G151" s="54">
        <v>8000</v>
      </c>
      <c r="H151" s="54">
        <v>8000</v>
      </c>
      <c r="I151" s="42"/>
    </row>
    <row r="152" spans="1:9" x14ac:dyDescent="0.25">
      <c r="A152" s="46">
        <v>11.31</v>
      </c>
      <c r="B152" s="53">
        <v>32</v>
      </c>
      <c r="C152" s="46" t="s">
        <v>43</v>
      </c>
      <c r="D152" s="54">
        <v>13141.38</v>
      </c>
      <c r="E152" s="54">
        <v>8000</v>
      </c>
      <c r="F152" s="54">
        <v>8000</v>
      </c>
      <c r="G152" s="54">
        <v>8000</v>
      </c>
      <c r="H152" s="54">
        <v>8000</v>
      </c>
      <c r="I152" s="42"/>
    </row>
    <row r="153" spans="1:9" ht="43.5" customHeight="1" x14ac:dyDescent="0.25">
      <c r="A153" s="50">
        <v>11.31</v>
      </c>
      <c r="B153" s="51" t="s">
        <v>158</v>
      </c>
      <c r="C153" s="50" t="s">
        <v>159</v>
      </c>
      <c r="D153" s="52">
        <v>6237.79</v>
      </c>
      <c r="E153" s="52">
        <v>5000</v>
      </c>
      <c r="F153" s="52">
        <v>4000</v>
      </c>
      <c r="G153" s="52">
        <v>4000</v>
      </c>
      <c r="H153" s="52">
        <v>4000</v>
      </c>
      <c r="I153" s="42"/>
    </row>
    <row r="154" spans="1:9" ht="25.5" x14ac:dyDescent="0.25">
      <c r="A154" s="36"/>
      <c r="B154" s="58"/>
      <c r="C154" s="57" t="s">
        <v>109</v>
      </c>
      <c r="D154" s="59">
        <v>6237.79</v>
      </c>
      <c r="E154" s="59">
        <v>5000</v>
      </c>
      <c r="F154" s="55">
        <v>4000</v>
      </c>
      <c r="G154" s="55">
        <v>4000</v>
      </c>
      <c r="H154" s="55">
        <v>4000</v>
      </c>
      <c r="I154" s="42"/>
    </row>
    <row r="155" spans="1:9" x14ac:dyDescent="0.25">
      <c r="A155" s="46">
        <v>11.31</v>
      </c>
      <c r="B155" s="53">
        <v>3</v>
      </c>
      <c r="C155" s="46" t="s">
        <v>8</v>
      </c>
      <c r="D155" s="59">
        <v>6237.79</v>
      </c>
      <c r="E155" s="54">
        <v>5000</v>
      </c>
      <c r="F155" s="55">
        <v>4000</v>
      </c>
      <c r="G155" s="55">
        <v>4000</v>
      </c>
      <c r="H155" s="55">
        <v>4000</v>
      </c>
      <c r="I155" s="42"/>
    </row>
    <row r="156" spans="1:9" x14ac:dyDescent="0.25">
      <c r="A156" s="46">
        <v>11.31</v>
      </c>
      <c r="B156" s="53">
        <v>32</v>
      </c>
      <c r="C156" s="46" t="s">
        <v>43</v>
      </c>
      <c r="D156" s="59">
        <v>6237.79</v>
      </c>
      <c r="E156" s="54">
        <v>5000</v>
      </c>
      <c r="F156" s="55">
        <v>4000</v>
      </c>
      <c r="G156" s="55">
        <v>4000</v>
      </c>
      <c r="H156" s="55">
        <v>4000</v>
      </c>
      <c r="I156" s="42"/>
    </row>
    <row r="157" spans="1:9" ht="45.75" customHeight="1" x14ac:dyDescent="0.25">
      <c r="A157" s="50">
        <v>11.31</v>
      </c>
      <c r="B157" s="51" t="s">
        <v>160</v>
      </c>
      <c r="C157" s="50" t="s">
        <v>161</v>
      </c>
      <c r="D157" s="52">
        <v>816.78</v>
      </c>
      <c r="E157" s="52">
        <v>5000</v>
      </c>
      <c r="F157" s="52">
        <v>3000</v>
      </c>
      <c r="G157" s="52">
        <v>3000</v>
      </c>
      <c r="H157" s="52">
        <v>3000</v>
      </c>
      <c r="I157" s="42"/>
    </row>
    <row r="158" spans="1:9" ht="25.5" x14ac:dyDescent="0.25">
      <c r="A158" s="35"/>
      <c r="B158" s="53"/>
      <c r="C158" s="46" t="s">
        <v>109</v>
      </c>
      <c r="D158" s="54">
        <v>816.78</v>
      </c>
      <c r="E158" s="54">
        <v>5000</v>
      </c>
      <c r="F158" s="55">
        <v>3000</v>
      </c>
      <c r="G158" s="55">
        <v>3000</v>
      </c>
      <c r="H158" s="55">
        <v>3000</v>
      </c>
      <c r="I158" s="42"/>
    </row>
    <row r="159" spans="1:9" x14ac:dyDescent="0.25">
      <c r="A159" s="46">
        <v>11.31</v>
      </c>
      <c r="B159" s="53">
        <v>3</v>
      </c>
      <c r="C159" s="46" t="s">
        <v>8</v>
      </c>
      <c r="D159" s="54">
        <v>816.78</v>
      </c>
      <c r="E159" s="54">
        <v>5000</v>
      </c>
      <c r="F159" s="55">
        <v>3000</v>
      </c>
      <c r="G159" s="55">
        <v>3000</v>
      </c>
      <c r="H159" s="55">
        <v>3000</v>
      </c>
      <c r="I159" s="42"/>
    </row>
    <row r="160" spans="1:9" x14ac:dyDescent="0.25">
      <c r="A160" s="46">
        <v>11.31</v>
      </c>
      <c r="B160" s="53">
        <v>32</v>
      </c>
      <c r="C160" s="46" t="s">
        <v>43</v>
      </c>
      <c r="D160" s="54">
        <v>816.78</v>
      </c>
      <c r="E160" s="54">
        <v>5000</v>
      </c>
      <c r="F160" s="55">
        <v>3000</v>
      </c>
      <c r="G160" s="55">
        <v>3000</v>
      </c>
      <c r="H160" s="55">
        <v>3000</v>
      </c>
      <c r="I160" s="42"/>
    </row>
    <row r="161" spans="1:9" ht="57" customHeight="1" x14ac:dyDescent="0.25">
      <c r="A161" s="50">
        <v>11.31</v>
      </c>
      <c r="B161" s="51" t="s">
        <v>162</v>
      </c>
      <c r="C161" s="50" t="s">
        <v>163</v>
      </c>
      <c r="D161" s="52">
        <v>6943.58</v>
      </c>
      <c r="E161" s="52">
        <v>4000</v>
      </c>
      <c r="F161" s="52">
        <v>3000</v>
      </c>
      <c r="G161" s="52">
        <v>3000</v>
      </c>
      <c r="H161" s="52">
        <v>3000</v>
      </c>
      <c r="I161" s="42"/>
    </row>
    <row r="162" spans="1:9" ht="25.5" x14ac:dyDescent="0.25">
      <c r="A162" s="35"/>
      <c r="B162" s="53"/>
      <c r="C162" s="46" t="s">
        <v>109</v>
      </c>
      <c r="D162" s="54">
        <v>6943.58</v>
      </c>
      <c r="E162" s="54">
        <v>4000</v>
      </c>
      <c r="F162" s="55">
        <v>3000</v>
      </c>
      <c r="G162" s="55">
        <v>3000</v>
      </c>
      <c r="H162" s="55">
        <v>3000</v>
      </c>
      <c r="I162" s="42"/>
    </row>
    <row r="163" spans="1:9" x14ac:dyDescent="0.25">
      <c r="A163" s="46">
        <v>11.31</v>
      </c>
      <c r="B163" s="53">
        <v>3</v>
      </c>
      <c r="C163" s="46" t="s">
        <v>8</v>
      </c>
      <c r="D163" s="54">
        <v>6943.58</v>
      </c>
      <c r="E163" s="54">
        <v>4000</v>
      </c>
      <c r="F163" s="55">
        <v>3000</v>
      </c>
      <c r="G163" s="55">
        <v>3000</v>
      </c>
      <c r="H163" s="55">
        <v>3000</v>
      </c>
      <c r="I163" s="42"/>
    </row>
    <row r="164" spans="1:9" x14ac:dyDescent="0.25">
      <c r="A164" s="46">
        <v>11.31</v>
      </c>
      <c r="B164" s="53">
        <v>32</v>
      </c>
      <c r="C164" s="46" t="s">
        <v>43</v>
      </c>
      <c r="D164" s="54">
        <v>6943.58</v>
      </c>
      <c r="E164" s="54">
        <v>4000</v>
      </c>
      <c r="F164" s="55">
        <v>3000</v>
      </c>
      <c r="G164" s="55">
        <v>3000</v>
      </c>
      <c r="H164" s="55">
        <v>3000</v>
      </c>
      <c r="I164" s="42"/>
    </row>
    <row r="165" spans="1:9" ht="54" customHeight="1" x14ac:dyDescent="0.25">
      <c r="A165" s="50">
        <v>11.31</v>
      </c>
      <c r="B165" s="51" t="s">
        <v>164</v>
      </c>
      <c r="C165" s="50" t="s">
        <v>165</v>
      </c>
      <c r="D165" s="52">
        <v>7509.47</v>
      </c>
      <c r="E165" s="52">
        <v>8000</v>
      </c>
      <c r="F165" s="52">
        <v>3000</v>
      </c>
      <c r="G165" s="52">
        <v>3000</v>
      </c>
      <c r="H165" s="52">
        <v>3000</v>
      </c>
      <c r="I165" s="42"/>
    </row>
    <row r="166" spans="1:9" ht="25.5" x14ac:dyDescent="0.25">
      <c r="A166" s="35"/>
      <c r="B166" s="53"/>
      <c r="C166" s="46" t="s">
        <v>109</v>
      </c>
      <c r="D166" s="54">
        <v>7509.47</v>
      </c>
      <c r="E166" s="54">
        <v>8000</v>
      </c>
      <c r="F166" s="55">
        <v>3000</v>
      </c>
      <c r="G166" s="55">
        <v>3000</v>
      </c>
      <c r="H166" s="55">
        <v>3000</v>
      </c>
      <c r="I166" s="42"/>
    </row>
    <row r="167" spans="1:9" x14ac:dyDescent="0.25">
      <c r="A167" s="46">
        <v>11.31</v>
      </c>
      <c r="B167" s="53">
        <v>3</v>
      </c>
      <c r="C167" s="46" t="s">
        <v>8</v>
      </c>
      <c r="D167" s="54">
        <v>7509.47</v>
      </c>
      <c r="E167" s="54">
        <v>8000</v>
      </c>
      <c r="F167" s="55">
        <v>3000</v>
      </c>
      <c r="G167" s="55">
        <v>3000</v>
      </c>
      <c r="H167" s="55">
        <v>3000</v>
      </c>
      <c r="I167" s="42"/>
    </row>
    <row r="168" spans="1:9" x14ac:dyDescent="0.25">
      <c r="A168" s="46">
        <v>11.31</v>
      </c>
      <c r="B168" s="53">
        <v>32</v>
      </c>
      <c r="C168" s="46" t="s">
        <v>43</v>
      </c>
      <c r="D168" s="54">
        <v>7509.47</v>
      </c>
      <c r="E168" s="54">
        <v>8000</v>
      </c>
      <c r="F168" s="55">
        <v>3000</v>
      </c>
      <c r="G168" s="55">
        <v>3000</v>
      </c>
      <c r="H168" s="55">
        <v>3000</v>
      </c>
      <c r="I168" s="42"/>
    </row>
    <row r="169" spans="1:9" ht="45" customHeight="1" x14ac:dyDescent="0.25">
      <c r="A169" s="50">
        <v>11</v>
      </c>
      <c r="B169" s="51" t="s">
        <v>166</v>
      </c>
      <c r="C169" s="50" t="s">
        <v>167</v>
      </c>
      <c r="D169" s="52">
        <v>23709.7</v>
      </c>
      <c r="E169" s="52">
        <v>5000</v>
      </c>
      <c r="F169" s="52">
        <v>1000</v>
      </c>
      <c r="G169" s="52">
        <v>1000</v>
      </c>
      <c r="H169" s="52">
        <v>1925.81</v>
      </c>
      <c r="I169" s="42"/>
    </row>
    <row r="170" spans="1:9" ht="25.5" x14ac:dyDescent="0.25">
      <c r="A170" s="35"/>
      <c r="B170" s="53"/>
      <c r="C170" s="46" t="s">
        <v>109</v>
      </c>
      <c r="D170" s="54">
        <v>23709.7</v>
      </c>
      <c r="E170" s="54">
        <v>5000</v>
      </c>
      <c r="F170" s="55">
        <v>1000</v>
      </c>
      <c r="G170" s="55">
        <v>1000</v>
      </c>
      <c r="H170" s="55">
        <v>1925.81</v>
      </c>
      <c r="I170" s="42"/>
    </row>
    <row r="171" spans="1:9" x14ac:dyDescent="0.25">
      <c r="A171" s="46">
        <v>11</v>
      </c>
      <c r="B171" s="53">
        <v>3</v>
      </c>
      <c r="C171" s="46" t="s">
        <v>8</v>
      </c>
      <c r="D171" s="54">
        <v>23709.7</v>
      </c>
      <c r="E171" s="54">
        <v>5000</v>
      </c>
      <c r="F171" s="55">
        <v>1000</v>
      </c>
      <c r="G171" s="55">
        <v>1000</v>
      </c>
      <c r="H171" s="55">
        <v>1925.81</v>
      </c>
      <c r="I171" s="42"/>
    </row>
    <row r="172" spans="1:9" x14ac:dyDescent="0.25">
      <c r="A172" s="46">
        <v>11</v>
      </c>
      <c r="B172" s="53">
        <v>32</v>
      </c>
      <c r="C172" s="46" t="s">
        <v>43</v>
      </c>
      <c r="D172" s="54">
        <v>23709.7</v>
      </c>
      <c r="E172" s="54">
        <v>5000</v>
      </c>
      <c r="F172" s="55">
        <v>1000</v>
      </c>
      <c r="G172" s="55">
        <v>1000</v>
      </c>
      <c r="H172" s="55">
        <v>1925.81</v>
      </c>
      <c r="I172" s="42"/>
    </row>
    <row r="173" spans="1:9" ht="42.75" customHeight="1" x14ac:dyDescent="0.25">
      <c r="A173" s="50">
        <v>31</v>
      </c>
      <c r="B173" s="51" t="s">
        <v>168</v>
      </c>
      <c r="C173" s="50" t="s">
        <v>169</v>
      </c>
      <c r="D173" s="52">
        <v>0</v>
      </c>
      <c r="E173" s="52">
        <v>1000</v>
      </c>
      <c r="F173" s="52">
        <v>0</v>
      </c>
      <c r="G173" s="52">
        <v>0</v>
      </c>
      <c r="H173" s="52">
        <v>0</v>
      </c>
      <c r="I173" s="42"/>
    </row>
    <row r="174" spans="1:9" ht="25.5" x14ac:dyDescent="0.25">
      <c r="A174" s="46"/>
      <c r="B174" s="53"/>
      <c r="C174" s="46" t="s">
        <v>109</v>
      </c>
      <c r="D174" s="54">
        <v>0</v>
      </c>
      <c r="E174" s="54">
        <v>1000</v>
      </c>
      <c r="F174" s="55">
        <v>0</v>
      </c>
      <c r="G174" s="55">
        <v>0</v>
      </c>
      <c r="H174" s="55">
        <v>0</v>
      </c>
      <c r="I174" s="42"/>
    </row>
    <row r="175" spans="1:9" x14ac:dyDescent="0.25">
      <c r="A175" s="46">
        <v>31</v>
      </c>
      <c r="B175" s="53">
        <v>3</v>
      </c>
      <c r="C175" s="46" t="s">
        <v>8</v>
      </c>
      <c r="D175" s="54">
        <v>0</v>
      </c>
      <c r="E175" s="54">
        <v>1000</v>
      </c>
      <c r="F175" s="55">
        <v>0</v>
      </c>
      <c r="G175" s="55">
        <v>0</v>
      </c>
      <c r="H175" s="55">
        <v>0</v>
      </c>
      <c r="I175" s="42"/>
    </row>
    <row r="176" spans="1:9" x14ac:dyDescent="0.25">
      <c r="A176" s="46">
        <v>31</v>
      </c>
      <c r="B176" s="53">
        <v>38</v>
      </c>
      <c r="C176" s="46" t="s">
        <v>47</v>
      </c>
      <c r="D176" s="54">
        <v>0</v>
      </c>
      <c r="E176" s="54">
        <v>1000</v>
      </c>
      <c r="F176" s="55">
        <v>0</v>
      </c>
      <c r="G176" s="55">
        <v>0</v>
      </c>
      <c r="H176" s="55">
        <v>0</v>
      </c>
      <c r="I176" s="42"/>
    </row>
    <row r="177" spans="1:9" ht="19.5" customHeight="1" x14ac:dyDescent="0.25">
      <c r="A177" s="50">
        <v>31</v>
      </c>
      <c r="B177" s="51" t="s">
        <v>170</v>
      </c>
      <c r="C177" s="50" t="s">
        <v>171</v>
      </c>
      <c r="D177" s="52">
        <v>0</v>
      </c>
      <c r="E177" s="52">
        <v>5000</v>
      </c>
      <c r="F177" s="52">
        <v>5000</v>
      </c>
      <c r="G177" s="52">
        <v>5000</v>
      </c>
      <c r="H177" s="52">
        <v>5000</v>
      </c>
      <c r="I177" s="42"/>
    </row>
    <row r="178" spans="1:9" ht="25.5" x14ac:dyDescent="0.25">
      <c r="A178" s="35"/>
      <c r="B178" s="53"/>
      <c r="C178" s="46" t="s">
        <v>109</v>
      </c>
      <c r="D178" s="54">
        <v>0</v>
      </c>
      <c r="E178" s="54">
        <v>5000</v>
      </c>
      <c r="F178" s="55">
        <v>5000</v>
      </c>
      <c r="G178" s="55">
        <v>5000</v>
      </c>
      <c r="H178" s="55">
        <v>5000</v>
      </c>
      <c r="I178" s="42"/>
    </row>
    <row r="179" spans="1:9" x14ac:dyDescent="0.25">
      <c r="A179" s="46">
        <v>31</v>
      </c>
      <c r="B179" s="53">
        <v>3</v>
      </c>
      <c r="C179" s="46" t="s">
        <v>8</v>
      </c>
      <c r="D179" s="54">
        <v>0</v>
      </c>
      <c r="E179" s="54">
        <v>5000</v>
      </c>
      <c r="F179" s="55">
        <v>5000</v>
      </c>
      <c r="G179" s="55">
        <v>5000</v>
      </c>
      <c r="H179" s="55">
        <v>5000</v>
      </c>
      <c r="I179" s="42"/>
    </row>
    <row r="180" spans="1:9" x14ac:dyDescent="0.25">
      <c r="A180" s="46">
        <v>31</v>
      </c>
      <c r="B180" s="53">
        <v>32</v>
      </c>
      <c r="C180" s="46" t="s">
        <v>43</v>
      </c>
      <c r="D180" s="54">
        <v>0</v>
      </c>
      <c r="E180" s="54">
        <v>5000</v>
      </c>
      <c r="F180" s="55">
        <v>5000</v>
      </c>
      <c r="G180" s="55">
        <v>5000</v>
      </c>
      <c r="H180" s="55">
        <v>5000</v>
      </c>
      <c r="I180" s="42"/>
    </row>
    <row r="181" spans="1:9" ht="33.75" customHeight="1" x14ac:dyDescent="0.25">
      <c r="A181" s="50">
        <v>31</v>
      </c>
      <c r="B181" s="51" t="s">
        <v>172</v>
      </c>
      <c r="C181" s="50" t="s">
        <v>346</v>
      </c>
      <c r="D181" s="52">
        <v>1473.06</v>
      </c>
      <c r="E181" s="52">
        <v>5000</v>
      </c>
      <c r="F181" s="52">
        <v>5000</v>
      </c>
      <c r="G181" s="52">
        <v>5000</v>
      </c>
      <c r="H181" s="52">
        <v>5000</v>
      </c>
      <c r="I181" s="42"/>
    </row>
    <row r="182" spans="1:9" ht="25.5" x14ac:dyDescent="0.25">
      <c r="A182" s="35"/>
      <c r="B182" s="53"/>
      <c r="C182" s="46" t="s">
        <v>109</v>
      </c>
      <c r="D182" s="54">
        <v>1473.06</v>
      </c>
      <c r="E182" s="54">
        <v>5000</v>
      </c>
      <c r="F182" s="55">
        <v>5000</v>
      </c>
      <c r="G182" s="55">
        <v>5000</v>
      </c>
      <c r="H182" s="55">
        <v>5000</v>
      </c>
      <c r="I182" s="42"/>
    </row>
    <row r="183" spans="1:9" x14ac:dyDescent="0.25">
      <c r="A183" s="46">
        <v>31</v>
      </c>
      <c r="B183" s="53">
        <v>3</v>
      </c>
      <c r="C183" s="46" t="s">
        <v>8</v>
      </c>
      <c r="D183" s="54">
        <v>1473.06</v>
      </c>
      <c r="E183" s="54">
        <v>5000</v>
      </c>
      <c r="F183" s="55">
        <v>5000</v>
      </c>
      <c r="G183" s="55">
        <v>5000</v>
      </c>
      <c r="H183" s="55">
        <v>5000</v>
      </c>
      <c r="I183" s="42"/>
    </row>
    <row r="184" spans="1:9" x14ac:dyDescent="0.25">
      <c r="A184" s="46">
        <v>31</v>
      </c>
      <c r="B184" s="53">
        <v>32</v>
      </c>
      <c r="C184" s="46" t="s">
        <v>43</v>
      </c>
      <c r="D184" s="54">
        <v>1473.06</v>
      </c>
      <c r="E184" s="54">
        <v>5000</v>
      </c>
      <c r="F184" s="55">
        <v>5000</v>
      </c>
      <c r="G184" s="55">
        <v>5000</v>
      </c>
      <c r="H184" s="55">
        <v>5000</v>
      </c>
      <c r="I184" s="42"/>
    </row>
    <row r="185" spans="1:9" ht="31.5" customHeight="1" x14ac:dyDescent="0.25">
      <c r="A185" s="50">
        <v>31</v>
      </c>
      <c r="B185" s="51" t="s">
        <v>173</v>
      </c>
      <c r="C185" s="50" t="s">
        <v>174</v>
      </c>
      <c r="D185" s="52">
        <v>27864.38</v>
      </c>
      <c r="E185" s="52">
        <v>20000</v>
      </c>
      <c r="F185" s="52">
        <v>35000</v>
      </c>
      <c r="G185" s="52">
        <v>35000</v>
      </c>
      <c r="H185" s="52">
        <v>35000</v>
      </c>
      <c r="I185" s="42"/>
    </row>
    <row r="186" spans="1:9" ht="25.5" x14ac:dyDescent="0.25">
      <c r="A186" s="35"/>
      <c r="B186" s="53"/>
      <c r="C186" s="46" t="s">
        <v>109</v>
      </c>
      <c r="D186" s="54">
        <v>27864.38</v>
      </c>
      <c r="E186" s="54">
        <v>20000</v>
      </c>
      <c r="F186" s="55">
        <v>35000</v>
      </c>
      <c r="G186" s="55">
        <v>35000</v>
      </c>
      <c r="H186" s="55">
        <v>35000</v>
      </c>
      <c r="I186" s="42"/>
    </row>
    <row r="187" spans="1:9" x14ac:dyDescent="0.25">
      <c r="A187" s="46">
        <v>31</v>
      </c>
      <c r="B187" s="53">
        <v>3</v>
      </c>
      <c r="C187" s="46" t="s">
        <v>8</v>
      </c>
      <c r="D187" s="54">
        <v>27864.38</v>
      </c>
      <c r="E187" s="54">
        <v>20000</v>
      </c>
      <c r="F187" s="55">
        <v>35000</v>
      </c>
      <c r="G187" s="55">
        <v>35000</v>
      </c>
      <c r="H187" s="55">
        <v>35000</v>
      </c>
      <c r="I187" s="42"/>
    </row>
    <row r="188" spans="1:9" x14ac:dyDescent="0.25">
      <c r="A188" s="46">
        <v>31</v>
      </c>
      <c r="B188" s="53">
        <v>32</v>
      </c>
      <c r="C188" s="46" t="s">
        <v>43</v>
      </c>
      <c r="D188" s="54">
        <v>27864.38</v>
      </c>
      <c r="E188" s="54">
        <v>20000</v>
      </c>
      <c r="F188" s="55">
        <v>35000</v>
      </c>
      <c r="G188" s="55">
        <v>35000</v>
      </c>
      <c r="H188" s="55">
        <v>35000</v>
      </c>
      <c r="I188" s="42"/>
    </row>
    <row r="189" spans="1:9" ht="35.25" customHeight="1" x14ac:dyDescent="0.25">
      <c r="A189" s="50">
        <v>43</v>
      </c>
      <c r="B189" s="51" t="s">
        <v>175</v>
      </c>
      <c r="C189" s="50" t="s">
        <v>176</v>
      </c>
      <c r="D189" s="52">
        <v>4626.75</v>
      </c>
      <c r="E189" s="52">
        <v>3000</v>
      </c>
      <c r="F189" s="52">
        <v>3000</v>
      </c>
      <c r="G189" s="52">
        <v>3000</v>
      </c>
      <c r="H189" s="52">
        <v>3000</v>
      </c>
      <c r="I189" s="42"/>
    </row>
    <row r="190" spans="1:9" ht="25.5" x14ac:dyDescent="0.25">
      <c r="A190" s="46"/>
      <c r="B190" s="53"/>
      <c r="C190" s="46" t="s">
        <v>109</v>
      </c>
      <c r="D190" s="54">
        <v>4626.75</v>
      </c>
      <c r="E190" s="54">
        <v>3000</v>
      </c>
      <c r="F190" s="54">
        <v>3000</v>
      </c>
      <c r="G190" s="54">
        <v>3000</v>
      </c>
      <c r="H190" s="54">
        <v>3000</v>
      </c>
      <c r="I190" s="42"/>
    </row>
    <row r="191" spans="1:9" x14ac:dyDescent="0.25">
      <c r="A191" s="46">
        <v>43</v>
      </c>
      <c r="B191" s="53">
        <v>3</v>
      </c>
      <c r="C191" s="46" t="s">
        <v>8</v>
      </c>
      <c r="D191" s="54">
        <v>4626.75</v>
      </c>
      <c r="E191" s="54">
        <v>3000</v>
      </c>
      <c r="F191" s="54">
        <v>3000</v>
      </c>
      <c r="G191" s="54">
        <v>3000</v>
      </c>
      <c r="H191" s="54">
        <v>3000</v>
      </c>
      <c r="I191" s="42"/>
    </row>
    <row r="192" spans="1:9" x14ac:dyDescent="0.25">
      <c r="A192" s="46">
        <v>43</v>
      </c>
      <c r="B192" s="53">
        <v>32</v>
      </c>
      <c r="C192" s="46" t="s">
        <v>43</v>
      </c>
      <c r="D192" s="54">
        <v>4626.75</v>
      </c>
      <c r="E192" s="54">
        <v>3000</v>
      </c>
      <c r="F192" s="54">
        <v>3000</v>
      </c>
      <c r="G192" s="54">
        <v>3000</v>
      </c>
      <c r="H192" s="54">
        <v>3000</v>
      </c>
      <c r="I192" s="42"/>
    </row>
    <row r="193" spans="1:9" ht="35.25" customHeight="1" x14ac:dyDescent="0.25">
      <c r="A193" s="50">
        <v>31</v>
      </c>
      <c r="B193" s="51" t="s">
        <v>425</v>
      </c>
      <c r="C193" s="50" t="s">
        <v>436</v>
      </c>
      <c r="D193" s="52">
        <v>0</v>
      </c>
      <c r="E193" s="52">
        <v>0</v>
      </c>
      <c r="F193" s="52">
        <v>5000</v>
      </c>
      <c r="G193" s="52">
        <v>0</v>
      </c>
      <c r="H193" s="52">
        <v>0</v>
      </c>
      <c r="I193" s="42"/>
    </row>
    <row r="194" spans="1:9" ht="25.5" x14ac:dyDescent="0.25">
      <c r="A194" s="46"/>
      <c r="B194" s="53"/>
      <c r="C194" s="46" t="s">
        <v>109</v>
      </c>
      <c r="D194" s="54">
        <v>0</v>
      </c>
      <c r="E194" s="54">
        <v>0</v>
      </c>
      <c r="F194" s="54">
        <v>5000</v>
      </c>
      <c r="G194" s="54">
        <v>0</v>
      </c>
      <c r="H194" s="54">
        <v>0</v>
      </c>
      <c r="I194" s="42"/>
    </row>
    <row r="195" spans="1:9" x14ac:dyDescent="0.25">
      <c r="A195" s="46">
        <v>31</v>
      </c>
      <c r="B195" s="53">
        <v>3</v>
      </c>
      <c r="C195" s="46" t="s">
        <v>8</v>
      </c>
      <c r="D195" s="54">
        <v>0</v>
      </c>
      <c r="E195" s="54">
        <v>0</v>
      </c>
      <c r="F195" s="54">
        <v>5000</v>
      </c>
      <c r="G195" s="54">
        <v>0</v>
      </c>
      <c r="H195" s="54">
        <v>0</v>
      </c>
      <c r="I195" s="42"/>
    </row>
    <row r="196" spans="1:9" x14ac:dyDescent="0.25">
      <c r="A196" s="46">
        <v>31</v>
      </c>
      <c r="B196" s="53">
        <v>32</v>
      </c>
      <c r="C196" s="46" t="s">
        <v>43</v>
      </c>
      <c r="D196" s="54">
        <v>0</v>
      </c>
      <c r="E196" s="54">
        <v>0</v>
      </c>
      <c r="F196" s="54">
        <v>5000</v>
      </c>
      <c r="G196" s="54">
        <v>0</v>
      </c>
      <c r="H196" s="54">
        <v>0</v>
      </c>
      <c r="I196" s="42"/>
    </row>
    <row r="197" spans="1:9" ht="25.5" x14ac:dyDescent="0.25">
      <c r="A197" s="48">
        <v>11</v>
      </c>
      <c r="B197" s="47" t="s">
        <v>177</v>
      </c>
      <c r="C197" s="48" t="s">
        <v>178</v>
      </c>
      <c r="D197" s="49">
        <v>25880</v>
      </c>
      <c r="E197" s="49">
        <v>22000</v>
      </c>
      <c r="F197" s="41">
        <f>F198+F202</f>
        <v>35000</v>
      </c>
      <c r="G197" s="41">
        <f t="shared" ref="G197:H197" si="8">G198+G202</f>
        <v>35000</v>
      </c>
      <c r="H197" s="41">
        <f t="shared" si="8"/>
        <v>35000</v>
      </c>
      <c r="I197" s="42"/>
    </row>
    <row r="198" spans="1:9" ht="33.75" customHeight="1" x14ac:dyDescent="0.25">
      <c r="A198" s="50">
        <v>11</v>
      </c>
      <c r="B198" s="51" t="s">
        <v>179</v>
      </c>
      <c r="C198" s="50" t="s">
        <v>180</v>
      </c>
      <c r="D198" s="52">
        <v>23630</v>
      </c>
      <c r="E198" s="52">
        <v>20000</v>
      </c>
      <c r="F198" s="52">
        <v>30000</v>
      </c>
      <c r="G198" s="52">
        <v>30000</v>
      </c>
      <c r="H198" s="52">
        <v>30000</v>
      </c>
      <c r="I198" s="42"/>
    </row>
    <row r="199" spans="1:9" ht="25.5" x14ac:dyDescent="0.25">
      <c r="A199" s="35"/>
      <c r="B199" s="53"/>
      <c r="C199" s="46" t="s">
        <v>124</v>
      </c>
      <c r="D199" s="54">
        <v>23630</v>
      </c>
      <c r="E199" s="54">
        <v>20000</v>
      </c>
      <c r="F199" s="55">
        <v>30000</v>
      </c>
      <c r="G199" s="55">
        <v>30000</v>
      </c>
      <c r="H199" s="55">
        <v>30000</v>
      </c>
      <c r="I199" s="42"/>
    </row>
    <row r="200" spans="1:9" x14ac:dyDescent="0.25">
      <c r="A200" s="46">
        <v>11</v>
      </c>
      <c r="B200" s="53">
        <v>3</v>
      </c>
      <c r="C200" s="46" t="s">
        <v>8</v>
      </c>
      <c r="D200" s="54">
        <v>23630</v>
      </c>
      <c r="E200" s="54">
        <v>20000</v>
      </c>
      <c r="F200" s="55">
        <v>30000</v>
      </c>
      <c r="G200" s="55">
        <v>30000</v>
      </c>
      <c r="H200" s="55">
        <v>30000</v>
      </c>
      <c r="I200" s="42"/>
    </row>
    <row r="201" spans="1:9" x14ac:dyDescent="0.25">
      <c r="A201" s="46">
        <v>11</v>
      </c>
      <c r="B201" s="53">
        <v>35</v>
      </c>
      <c r="C201" s="46" t="s">
        <v>45</v>
      </c>
      <c r="D201" s="54">
        <v>23630</v>
      </c>
      <c r="E201" s="54">
        <v>20000</v>
      </c>
      <c r="F201" s="55">
        <v>30000</v>
      </c>
      <c r="G201" s="55">
        <v>30000</v>
      </c>
      <c r="H201" s="55">
        <v>30000</v>
      </c>
      <c r="I201" s="42"/>
    </row>
    <row r="202" spans="1:9" ht="24.75" customHeight="1" x14ac:dyDescent="0.25">
      <c r="A202" s="50">
        <v>11</v>
      </c>
      <c r="B202" s="51" t="s">
        <v>181</v>
      </c>
      <c r="C202" s="50" t="s">
        <v>182</v>
      </c>
      <c r="D202" s="52">
        <v>2250</v>
      </c>
      <c r="E202" s="52">
        <v>2000</v>
      </c>
      <c r="F202" s="52">
        <v>5000</v>
      </c>
      <c r="G202" s="52">
        <v>5000</v>
      </c>
      <c r="H202" s="52">
        <v>5000</v>
      </c>
      <c r="I202" s="42"/>
    </row>
    <row r="203" spans="1:9" ht="25.5" x14ac:dyDescent="0.25">
      <c r="A203" s="35"/>
      <c r="B203" s="53"/>
      <c r="C203" s="46" t="s">
        <v>124</v>
      </c>
      <c r="D203" s="54">
        <v>2250</v>
      </c>
      <c r="E203" s="54">
        <v>2000</v>
      </c>
      <c r="F203" s="55">
        <v>5000</v>
      </c>
      <c r="G203" s="55">
        <v>5000</v>
      </c>
      <c r="H203" s="55">
        <v>5000</v>
      </c>
      <c r="I203" s="42"/>
    </row>
    <row r="204" spans="1:9" x14ac:dyDescent="0.25">
      <c r="A204" s="46">
        <v>11</v>
      </c>
      <c r="B204" s="53">
        <v>3</v>
      </c>
      <c r="C204" s="46" t="s">
        <v>8</v>
      </c>
      <c r="D204" s="54">
        <v>2250</v>
      </c>
      <c r="E204" s="54">
        <v>2000</v>
      </c>
      <c r="F204" s="55">
        <v>5000</v>
      </c>
      <c r="G204" s="55">
        <v>5000</v>
      </c>
      <c r="H204" s="55">
        <v>5000</v>
      </c>
      <c r="I204" s="42"/>
    </row>
    <row r="205" spans="1:9" x14ac:dyDescent="0.25">
      <c r="A205" s="46">
        <v>11</v>
      </c>
      <c r="B205" s="53">
        <v>35</v>
      </c>
      <c r="C205" s="46" t="s">
        <v>45</v>
      </c>
      <c r="D205" s="54">
        <v>2250</v>
      </c>
      <c r="E205" s="54">
        <v>2000</v>
      </c>
      <c r="F205" s="55">
        <v>5000</v>
      </c>
      <c r="G205" s="55">
        <v>5000</v>
      </c>
      <c r="H205" s="55">
        <v>5000</v>
      </c>
      <c r="I205" s="42"/>
    </row>
    <row r="206" spans="1:9" ht="39" customHeight="1" x14ac:dyDescent="0.25">
      <c r="A206" s="48" t="s">
        <v>445</v>
      </c>
      <c r="B206" s="47" t="s">
        <v>183</v>
      </c>
      <c r="C206" s="48" t="s">
        <v>184</v>
      </c>
      <c r="D206" s="41">
        <v>676342.84</v>
      </c>
      <c r="E206" s="41">
        <f>E207+E211+E215+E219+E223+E227+E231+E235+E239+E243+E247+E251+E255+E259+E263+E267+E271+E275+E279+E283+E287+E291+E295+E299+E303+E307+E311+E316+E320+E324+E328+E332</f>
        <v>1790368.07</v>
      </c>
      <c r="F206" s="41">
        <f t="shared" ref="F206:H206" si="9">F207+F211+F215+F219+F223+F227+F231+F235+F239+F243+F247+F251+F255+F259+F263+F267+F271+F275+F279+F283+F287+F291+F295+F299+F303+F307+F311+F316+F320+F324+F328+F332</f>
        <v>1077500</v>
      </c>
      <c r="G206" s="41">
        <f t="shared" si="9"/>
        <v>1175000</v>
      </c>
      <c r="H206" s="41">
        <f t="shared" si="9"/>
        <v>1204000</v>
      </c>
      <c r="I206" s="42"/>
    </row>
    <row r="207" spans="1:9" ht="57.75" customHeight="1" x14ac:dyDescent="0.25">
      <c r="A207" s="50">
        <v>11.51</v>
      </c>
      <c r="B207" s="51" t="s">
        <v>185</v>
      </c>
      <c r="C207" s="50" t="s">
        <v>333</v>
      </c>
      <c r="D207" s="52">
        <v>0</v>
      </c>
      <c r="E207" s="52">
        <v>255470.57</v>
      </c>
      <c r="F207" s="52">
        <v>0</v>
      </c>
      <c r="G207" s="52">
        <v>0</v>
      </c>
      <c r="H207" s="52">
        <v>0</v>
      </c>
      <c r="I207" s="42"/>
    </row>
    <row r="208" spans="1:9" ht="25.5" x14ac:dyDescent="0.25">
      <c r="A208" s="35"/>
      <c r="B208" s="53"/>
      <c r="C208" s="46" t="s">
        <v>109</v>
      </c>
      <c r="D208" s="54">
        <v>0</v>
      </c>
      <c r="E208" s="54">
        <v>255470.57</v>
      </c>
      <c r="F208" s="55">
        <v>0</v>
      </c>
      <c r="G208" s="55">
        <v>0</v>
      </c>
      <c r="H208" s="55">
        <v>0</v>
      </c>
      <c r="I208" s="42"/>
    </row>
    <row r="209" spans="1:9" x14ac:dyDescent="0.25">
      <c r="A209" s="46">
        <v>11.51</v>
      </c>
      <c r="B209" s="53">
        <v>4</v>
      </c>
      <c r="C209" s="46" t="s">
        <v>9</v>
      </c>
      <c r="D209" s="54">
        <v>0</v>
      </c>
      <c r="E209" s="54">
        <v>255470.57</v>
      </c>
      <c r="F209" s="55">
        <v>0</v>
      </c>
      <c r="G209" s="55">
        <v>0</v>
      </c>
      <c r="H209" s="55">
        <v>0</v>
      </c>
      <c r="I209" s="42"/>
    </row>
    <row r="210" spans="1:9" ht="25.5" x14ac:dyDescent="0.25">
      <c r="A210" s="46">
        <v>11.51</v>
      </c>
      <c r="B210" s="53">
        <v>42</v>
      </c>
      <c r="C210" s="46" t="s">
        <v>49</v>
      </c>
      <c r="D210" s="54">
        <v>0</v>
      </c>
      <c r="E210" s="54">
        <v>255470.57</v>
      </c>
      <c r="F210" s="55">
        <v>0</v>
      </c>
      <c r="G210" s="55">
        <v>0</v>
      </c>
      <c r="H210" s="55">
        <v>0</v>
      </c>
      <c r="I210" s="42"/>
    </row>
    <row r="211" spans="1:9" ht="50.25" customHeight="1" x14ac:dyDescent="0.25">
      <c r="A211" s="50">
        <v>11</v>
      </c>
      <c r="B211" s="51" t="s">
        <v>186</v>
      </c>
      <c r="C211" s="50" t="s">
        <v>187</v>
      </c>
      <c r="D211" s="52">
        <v>86914.46</v>
      </c>
      <c r="E211" s="52">
        <v>25000</v>
      </c>
      <c r="F211" s="52">
        <v>50000</v>
      </c>
      <c r="G211" s="52">
        <v>6500</v>
      </c>
      <c r="H211" s="52">
        <v>0</v>
      </c>
      <c r="I211" s="42"/>
    </row>
    <row r="212" spans="1:9" ht="25.5" x14ac:dyDescent="0.25">
      <c r="A212" s="35"/>
      <c r="B212" s="53"/>
      <c r="C212" s="46" t="s">
        <v>109</v>
      </c>
      <c r="D212" s="54">
        <v>86914.46</v>
      </c>
      <c r="E212" s="54">
        <v>25000</v>
      </c>
      <c r="F212" s="55">
        <v>50000</v>
      </c>
      <c r="G212" s="55">
        <v>6500</v>
      </c>
      <c r="H212" s="55">
        <v>0</v>
      </c>
      <c r="I212" s="42"/>
    </row>
    <row r="213" spans="1:9" x14ac:dyDescent="0.25">
      <c r="A213" s="46">
        <v>11</v>
      </c>
      <c r="B213" s="53">
        <v>4</v>
      </c>
      <c r="C213" s="46" t="s">
        <v>9</v>
      </c>
      <c r="D213" s="54">
        <v>86914.46</v>
      </c>
      <c r="E213" s="54">
        <v>25000</v>
      </c>
      <c r="F213" s="55">
        <v>50000</v>
      </c>
      <c r="G213" s="55">
        <v>6500</v>
      </c>
      <c r="H213" s="55">
        <v>0</v>
      </c>
      <c r="I213" s="42"/>
    </row>
    <row r="214" spans="1:9" x14ac:dyDescent="0.25">
      <c r="A214" s="46">
        <v>11</v>
      </c>
      <c r="B214" s="53">
        <v>42</v>
      </c>
      <c r="C214" s="46" t="s">
        <v>9</v>
      </c>
      <c r="D214" s="54">
        <v>86914.46</v>
      </c>
      <c r="E214" s="54">
        <v>25000</v>
      </c>
      <c r="F214" s="55">
        <v>50000</v>
      </c>
      <c r="G214" s="55">
        <v>6500</v>
      </c>
      <c r="H214" s="55">
        <v>0</v>
      </c>
      <c r="I214" s="42"/>
    </row>
    <row r="215" spans="1:9" ht="31.5" customHeight="1" x14ac:dyDescent="0.25">
      <c r="A215" s="50">
        <v>11</v>
      </c>
      <c r="B215" s="51" t="s">
        <v>188</v>
      </c>
      <c r="C215" s="50" t="s">
        <v>189</v>
      </c>
      <c r="D215" s="52">
        <v>0</v>
      </c>
      <c r="E215" s="52">
        <v>1000</v>
      </c>
      <c r="F215" s="52">
        <v>2000</v>
      </c>
      <c r="G215" s="52">
        <v>2000</v>
      </c>
      <c r="H215" s="52">
        <v>2000</v>
      </c>
      <c r="I215" s="42"/>
    </row>
    <row r="216" spans="1:9" ht="25.5" x14ac:dyDescent="0.25">
      <c r="A216" s="35"/>
      <c r="B216" s="61"/>
      <c r="C216" s="46" t="s">
        <v>109</v>
      </c>
      <c r="D216" s="54">
        <v>0</v>
      </c>
      <c r="E216" s="54">
        <v>1000</v>
      </c>
      <c r="F216" s="55">
        <v>2000</v>
      </c>
      <c r="G216" s="55">
        <v>2000</v>
      </c>
      <c r="H216" s="55">
        <v>2000</v>
      </c>
      <c r="I216" s="42"/>
    </row>
    <row r="217" spans="1:9" x14ac:dyDescent="0.25">
      <c r="A217" s="46">
        <v>11</v>
      </c>
      <c r="B217" s="53">
        <v>4</v>
      </c>
      <c r="C217" s="46" t="s">
        <v>9</v>
      </c>
      <c r="D217" s="54">
        <v>0</v>
      </c>
      <c r="E217" s="54">
        <v>1000</v>
      </c>
      <c r="F217" s="55">
        <v>2000</v>
      </c>
      <c r="G217" s="55">
        <v>2000</v>
      </c>
      <c r="H217" s="55">
        <v>2000</v>
      </c>
      <c r="I217" s="42"/>
    </row>
    <row r="218" spans="1:9" ht="25.5" x14ac:dyDescent="0.25">
      <c r="A218" s="46">
        <v>11</v>
      </c>
      <c r="B218" s="53">
        <v>42</v>
      </c>
      <c r="C218" s="46" t="s">
        <v>49</v>
      </c>
      <c r="D218" s="54">
        <v>0</v>
      </c>
      <c r="E218" s="54">
        <v>1000</v>
      </c>
      <c r="F218" s="55">
        <v>2000</v>
      </c>
      <c r="G218" s="55">
        <v>2000</v>
      </c>
      <c r="H218" s="55">
        <v>2000</v>
      </c>
      <c r="I218" s="42"/>
    </row>
    <row r="219" spans="1:9" ht="36" customHeight="1" x14ac:dyDescent="0.25">
      <c r="A219" s="50">
        <v>11</v>
      </c>
      <c r="B219" s="51" t="s">
        <v>190</v>
      </c>
      <c r="C219" s="50" t="s">
        <v>191</v>
      </c>
      <c r="D219" s="52">
        <v>8250</v>
      </c>
      <c r="E219" s="52">
        <v>10000</v>
      </c>
      <c r="F219" s="52">
        <v>15000</v>
      </c>
      <c r="G219" s="52">
        <v>15000</v>
      </c>
      <c r="H219" s="52">
        <v>15000</v>
      </c>
      <c r="I219" s="42"/>
    </row>
    <row r="220" spans="1:9" ht="25.5" x14ac:dyDescent="0.25">
      <c r="A220" s="35"/>
      <c r="B220" s="53"/>
      <c r="C220" s="46" t="s">
        <v>109</v>
      </c>
      <c r="D220" s="54">
        <v>8250</v>
      </c>
      <c r="E220" s="54">
        <v>10000</v>
      </c>
      <c r="F220" s="55">
        <v>15000</v>
      </c>
      <c r="G220" s="55">
        <v>15000</v>
      </c>
      <c r="H220" s="55">
        <v>15000</v>
      </c>
      <c r="I220" s="42"/>
    </row>
    <row r="221" spans="1:9" x14ac:dyDescent="0.25">
      <c r="A221" s="46">
        <v>11</v>
      </c>
      <c r="B221" s="53">
        <v>4</v>
      </c>
      <c r="C221" s="46" t="s">
        <v>9</v>
      </c>
      <c r="D221" s="54">
        <v>8250</v>
      </c>
      <c r="E221" s="54">
        <v>10000</v>
      </c>
      <c r="F221" s="55">
        <v>15000</v>
      </c>
      <c r="G221" s="55">
        <v>15000</v>
      </c>
      <c r="H221" s="55">
        <v>15000</v>
      </c>
      <c r="I221" s="42"/>
    </row>
    <row r="222" spans="1:9" ht="25.5" x14ac:dyDescent="0.25">
      <c r="A222" s="46">
        <v>11</v>
      </c>
      <c r="B222" s="53">
        <v>42</v>
      </c>
      <c r="C222" s="46" t="s">
        <v>49</v>
      </c>
      <c r="D222" s="54">
        <v>8250</v>
      </c>
      <c r="E222" s="54">
        <v>10000</v>
      </c>
      <c r="F222" s="55">
        <v>15000</v>
      </c>
      <c r="G222" s="55">
        <v>15000</v>
      </c>
      <c r="H222" s="55">
        <v>15000</v>
      </c>
      <c r="I222" s="42"/>
    </row>
    <row r="223" spans="1:9" ht="29.25" customHeight="1" x14ac:dyDescent="0.25">
      <c r="A223" s="50">
        <v>11</v>
      </c>
      <c r="B223" s="51" t="s">
        <v>192</v>
      </c>
      <c r="C223" s="50" t="s">
        <v>193</v>
      </c>
      <c r="D223" s="52">
        <v>6912</v>
      </c>
      <c r="E223" s="52">
        <v>2000</v>
      </c>
      <c r="F223" s="52">
        <v>1000</v>
      </c>
      <c r="G223" s="52">
        <v>1000</v>
      </c>
      <c r="H223" s="52">
        <v>1000</v>
      </c>
      <c r="I223" s="42"/>
    </row>
    <row r="224" spans="1:9" ht="25.5" x14ac:dyDescent="0.25">
      <c r="A224" s="35"/>
      <c r="B224" s="53"/>
      <c r="C224" s="46" t="s">
        <v>109</v>
      </c>
      <c r="D224" s="54">
        <v>6912</v>
      </c>
      <c r="E224" s="54">
        <v>2000</v>
      </c>
      <c r="F224" s="55">
        <v>1000</v>
      </c>
      <c r="G224" s="55">
        <v>1000</v>
      </c>
      <c r="H224" s="55">
        <v>1000</v>
      </c>
      <c r="I224" s="42"/>
    </row>
    <row r="225" spans="1:9" x14ac:dyDescent="0.25">
      <c r="A225" s="46">
        <v>11</v>
      </c>
      <c r="B225" s="53">
        <v>4</v>
      </c>
      <c r="C225" s="46" t="s">
        <v>9</v>
      </c>
      <c r="D225" s="54">
        <v>6912</v>
      </c>
      <c r="E225" s="54">
        <v>2000</v>
      </c>
      <c r="F225" s="55">
        <v>1000</v>
      </c>
      <c r="G225" s="55">
        <v>1000</v>
      </c>
      <c r="H225" s="55">
        <v>1000</v>
      </c>
      <c r="I225" s="42"/>
    </row>
    <row r="226" spans="1:9" ht="25.5" x14ac:dyDescent="0.25">
      <c r="A226" s="46">
        <v>11</v>
      </c>
      <c r="B226" s="53">
        <v>42</v>
      </c>
      <c r="C226" s="46" t="s">
        <v>49</v>
      </c>
      <c r="D226" s="54">
        <v>6912</v>
      </c>
      <c r="E226" s="54">
        <v>2000</v>
      </c>
      <c r="F226" s="55">
        <v>1000</v>
      </c>
      <c r="G226" s="55">
        <v>1000</v>
      </c>
      <c r="H226" s="55">
        <v>1000</v>
      </c>
      <c r="I226" s="42"/>
    </row>
    <row r="227" spans="1:9" ht="33.75" customHeight="1" x14ac:dyDescent="0.25">
      <c r="A227" s="50">
        <v>43.11</v>
      </c>
      <c r="B227" s="51" t="s">
        <v>194</v>
      </c>
      <c r="C227" s="50" t="s">
        <v>195</v>
      </c>
      <c r="D227" s="52">
        <v>0</v>
      </c>
      <c r="E227" s="52">
        <v>7000</v>
      </c>
      <c r="F227" s="52">
        <v>20000</v>
      </c>
      <c r="G227" s="52">
        <v>10000</v>
      </c>
      <c r="H227" s="52">
        <v>10000</v>
      </c>
      <c r="I227" s="42"/>
    </row>
    <row r="228" spans="1:9" ht="25.5" x14ac:dyDescent="0.25">
      <c r="A228" s="35"/>
      <c r="B228" s="53"/>
      <c r="C228" s="46" t="s">
        <v>109</v>
      </c>
      <c r="D228" s="54">
        <v>0</v>
      </c>
      <c r="E228" s="54">
        <v>7000</v>
      </c>
      <c r="F228" s="55">
        <v>20000</v>
      </c>
      <c r="G228" s="55">
        <v>10000</v>
      </c>
      <c r="H228" s="55">
        <v>10000</v>
      </c>
      <c r="I228" s="42"/>
    </row>
    <row r="229" spans="1:9" x14ac:dyDescent="0.25">
      <c r="A229" s="46">
        <v>43.11</v>
      </c>
      <c r="B229" s="53">
        <v>4</v>
      </c>
      <c r="C229" s="46" t="s">
        <v>9</v>
      </c>
      <c r="D229" s="54">
        <v>0</v>
      </c>
      <c r="E229" s="54">
        <v>7000</v>
      </c>
      <c r="F229" s="55">
        <v>20000</v>
      </c>
      <c r="G229" s="55">
        <v>10000</v>
      </c>
      <c r="H229" s="55">
        <v>10000</v>
      </c>
      <c r="I229" s="42"/>
    </row>
    <row r="230" spans="1:9" ht="25.5" x14ac:dyDescent="0.25">
      <c r="A230" s="46">
        <v>43.11</v>
      </c>
      <c r="B230" s="53">
        <v>42</v>
      </c>
      <c r="C230" s="46" t="s">
        <v>49</v>
      </c>
      <c r="D230" s="54">
        <v>0</v>
      </c>
      <c r="E230" s="54">
        <v>7000</v>
      </c>
      <c r="F230" s="55">
        <v>20000</v>
      </c>
      <c r="G230" s="55">
        <v>10000</v>
      </c>
      <c r="H230" s="55">
        <v>10000</v>
      </c>
      <c r="I230" s="42"/>
    </row>
    <row r="231" spans="1:9" ht="47.25" customHeight="1" x14ac:dyDescent="0.25">
      <c r="A231" s="50">
        <v>11</v>
      </c>
      <c r="B231" s="51" t="s">
        <v>196</v>
      </c>
      <c r="C231" s="50" t="s">
        <v>347</v>
      </c>
      <c r="D231" s="52">
        <v>6957.5</v>
      </c>
      <c r="E231" s="52">
        <v>0</v>
      </c>
      <c r="F231" s="52">
        <v>0</v>
      </c>
      <c r="G231" s="52">
        <v>0</v>
      </c>
      <c r="H231" s="52">
        <v>0</v>
      </c>
      <c r="I231" s="42"/>
    </row>
    <row r="232" spans="1:9" ht="25.5" x14ac:dyDescent="0.25">
      <c r="A232" s="35"/>
      <c r="B232" s="53"/>
      <c r="C232" s="46" t="s">
        <v>109</v>
      </c>
      <c r="D232" s="54">
        <v>6957.5</v>
      </c>
      <c r="E232" s="54">
        <v>0</v>
      </c>
      <c r="F232" s="55">
        <v>0</v>
      </c>
      <c r="G232" s="55">
        <v>0</v>
      </c>
      <c r="H232" s="55">
        <v>0</v>
      </c>
      <c r="I232" s="42"/>
    </row>
    <row r="233" spans="1:9" x14ac:dyDescent="0.25">
      <c r="A233" s="46">
        <v>11</v>
      </c>
      <c r="B233" s="53">
        <v>4</v>
      </c>
      <c r="C233" s="46" t="s">
        <v>9</v>
      </c>
      <c r="D233" s="54">
        <v>6957.5</v>
      </c>
      <c r="E233" s="54">
        <v>0</v>
      </c>
      <c r="F233" s="55">
        <v>0</v>
      </c>
      <c r="G233" s="55">
        <v>0</v>
      </c>
      <c r="H233" s="55">
        <v>0</v>
      </c>
      <c r="I233" s="42"/>
    </row>
    <row r="234" spans="1:9" ht="25.5" x14ac:dyDescent="0.25">
      <c r="A234" s="46">
        <v>11</v>
      </c>
      <c r="B234" s="53">
        <v>42</v>
      </c>
      <c r="C234" s="46" t="s">
        <v>49</v>
      </c>
      <c r="D234" s="54">
        <v>6957.5</v>
      </c>
      <c r="E234" s="54">
        <v>0</v>
      </c>
      <c r="F234" s="55">
        <v>0</v>
      </c>
      <c r="G234" s="55">
        <v>0</v>
      </c>
      <c r="H234" s="55">
        <v>0</v>
      </c>
      <c r="I234" s="42"/>
    </row>
    <row r="235" spans="1:9" ht="47.25" customHeight="1" x14ac:dyDescent="0.25">
      <c r="A235" s="50">
        <v>11</v>
      </c>
      <c r="B235" s="51" t="s">
        <v>399</v>
      </c>
      <c r="C235" s="50" t="s">
        <v>453</v>
      </c>
      <c r="D235" s="52">
        <v>0</v>
      </c>
      <c r="E235" s="52">
        <v>1000</v>
      </c>
      <c r="F235" s="52">
        <v>1000</v>
      </c>
      <c r="G235" s="52">
        <v>0</v>
      </c>
      <c r="H235" s="52">
        <v>0</v>
      </c>
      <c r="I235" s="42"/>
    </row>
    <row r="236" spans="1:9" ht="25.5" x14ac:dyDescent="0.25">
      <c r="A236" s="35"/>
      <c r="B236" s="53"/>
      <c r="C236" s="46" t="s">
        <v>109</v>
      </c>
      <c r="D236" s="54">
        <v>0</v>
      </c>
      <c r="E236" s="54">
        <v>1000</v>
      </c>
      <c r="F236" s="55">
        <v>1000</v>
      </c>
      <c r="G236" s="55">
        <v>0</v>
      </c>
      <c r="H236" s="55">
        <v>0</v>
      </c>
      <c r="I236" s="42"/>
    </row>
    <row r="237" spans="1:9" x14ac:dyDescent="0.25">
      <c r="A237" s="46">
        <v>11</v>
      </c>
      <c r="B237" s="53">
        <v>4</v>
      </c>
      <c r="C237" s="46" t="s">
        <v>9</v>
      </c>
      <c r="D237" s="54">
        <v>0</v>
      </c>
      <c r="E237" s="54">
        <v>1000</v>
      </c>
      <c r="F237" s="55">
        <v>1000</v>
      </c>
      <c r="G237" s="55">
        <v>0</v>
      </c>
      <c r="H237" s="55">
        <v>0</v>
      </c>
      <c r="I237" s="42"/>
    </row>
    <row r="238" spans="1:9" ht="25.5" x14ac:dyDescent="0.25">
      <c r="A238" s="46">
        <v>11</v>
      </c>
      <c r="B238" s="53">
        <v>42</v>
      </c>
      <c r="C238" s="46" t="s">
        <v>49</v>
      </c>
      <c r="D238" s="54">
        <v>0</v>
      </c>
      <c r="E238" s="54">
        <v>1000</v>
      </c>
      <c r="F238" s="55">
        <v>1000</v>
      </c>
      <c r="G238" s="55">
        <v>0</v>
      </c>
      <c r="H238" s="55">
        <v>0</v>
      </c>
      <c r="I238" s="42"/>
    </row>
    <row r="239" spans="1:9" ht="47.25" customHeight="1" x14ac:dyDescent="0.25">
      <c r="A239" s="50">
        <v>11</v>
      </c>
      <c r="B239" s="51" t="s">
        <v>400</v>
      </c>
      <c r="C239" s="50" t="s">
        <v>437</v>
      </c>
      <c r="D239" s="52">
        <v>0</v>
      </c>
      <c r="E239" s="52">
        <v>0</v>
      </c>
      <c r="F239" s="52">
        <v>120000</v>
      </c>
      <c r="G239" s="52">
        <v>0</v>
      </c>
      <c r="H239" s="52">
        <v>0</v>
      </c>
      <c r="I239" s="42"/>
    </row>
    <row r="240" spans="1:9" ht="25.5" x14ac:dyDescent="0.25">
      <c r="A240" s="35"/>
      <c r="B240" s="53"/>
      <c r="C240" s="46" t="s">
        <v>109</v>
      </c>
      <c r="D240" s="54">
        <v>0</v>
      </c>
      <c r="E240" s="54">
        <v>0</v>
      </c>
      <c r="F240" s="55">
        <v>120000</v>
      </c>
      <c r="G240" s="55">
        <v>0</v>
      </c>
      <c r="H240" s="55">
        <v>0</v>
      </c>
      <c r="I240" s="42"/>
    </row>
    <row r="241" spans="1:9" x14ac:dyDescent="0.25">
      <c r="A241" s="46">
        <v>11</v>
      </c>
      <c r="B241" s="53">
        <v>4</v>
      </c>
      <c r="C241" s="46" t="s">
        <v>9</v>
      </c>
      <c r="D241" s="54">
        <v>0</v>
      </c>
      <c r="E241" s="54">
        <v>0</v>
      </c>
      <c r="F241" s="55">
        <v>120000</v>
      </c>
      <c r="G241" s="55">
        <v>0</v>
      </c>
      <c r="H241" s="55">
        <v>0</v>
      </c>
      <c r="I241" s="42"/>
    </row>
    <row r="242" spans="1:9" ht="25.5" x14ac:dyDescent="0.25">
      <c r="A242" s="46">
        <v>11</v>
      </c>
      <c r="B242" s="53">
        <v>42</v>
      </c>
      <c r="C242" s="46" t="s">
        <v>49</v>
      </c>
      <c r="D242" s="54">
        <v>0</v>
      </c>
      <c r="E242" s="54">
        <v>0</v>
      </c>
      <c r="F242" s="55">
        <v>120000</v>
      </c>
      <c r="G242" s="55">
        <v>0</v>
      </c>
      <c r="H242" s="55">
        <v>0</v>
      </c>
      <c r="I242" s="42"/>
    </row>
    <row r="243" spans="1:9" ht="47.25" customHeight="1" x14ac:dyDescent="0.25">
      <c r="A243" s="50">
        <v>11.52</v>
      </c>
      <c r="B243" s="51" t="s">
        <v>198</v>
      </c>
      <c r="C243" s="50" t="s">
        <v>197</v>
      </c>
      <c r="D243" s="52">
        <v>129000.45</v>
      </c>
      <c r="E243" s="52">
        <v>5000</v>
      </c>
      <c r="F243" s="52">
        <v>30000</v>
      </c>
      <c r="G243" s="52">
        <v>30000</v>
      </c>
      <c r="H243" s="52">
        <v>30000</v>
      </c>
      <c r="I243" s="42"/>
    </row>
    <row r="244" spans="1:9" ht="25.5" x14ac:dyDescent="0.25">
      <c r="A244" s="35"/>
      <c r="B244" s="53"/>
      <c r="C244" s="46" t="s">
        <v>109</v>
      </c>
      <c r="D244" s="54">
        <v>129000.45</v>
      </c>
      <c r="E244" s="54">
        <v>5000</v>
      </c>
      <c r="F244" s="55">
        <v>30000</v>
      </c>
      <c r="G244" s="55">
        <v>30000</v>
      </c>
      <c r="H244" s="55">
        <v>30000</v>
      </c>
      <c r="I244" s="42"/>
    </row>
    <row r="245" spans="1:9" x14ac:dyDescent="0.25">
      <c r="A245" s="46">
        <v>11.52</v>
      </c>
      <c r="B245" s="53">
        <v>4</v>
      </c>
      <c r="C245" s="46" t="s">
        <v>9</v>
      </c>
      <c r="D245" s="54">
        <v>129000.45</v>
      </c>
      <c r="E245" s="54">
        <v>5000</v>
      </c>
      <c r="F245" s="55">
        <v>30000</v>
      </c>
      <c r="G245" s="55">
        <v>30000</v>
      </c>
      <c r="H245" s="55">
        <v>30000</v>
      </c>
      <c r="I245" s="42"/>
    </row>
    <row r="246" spans="1:9" ht="25.5" x14ac:dyDescent="0.25">
      <c r="A246" s="46">
        <v>11.52</v>
      </c>
      <c r="B246" s="53">
        <v>42</v>
      </c>
      <c r="C246" s="46" t="s">
        <v>49</v>
      </c>
      <c r="D246" s="54">
        <v>129000.45</v>
      </c>
      <c r="E246" s="54">
        <v>5000</v>
      </c>
      <c r="F246" s="55">
        <v>30000</v>
      </c>
      <c r="G246" s="55">
        <v>30000</v>
      </c>
      <c r="H246" s="55">
        <v>30000</v>
      </c>
      <c r="I246" s="42"/>
    </row>
    <row r="247" spans="1:9" ht="42" customHeight="1" x14ac:dyDescent="0.25">
      <c r="A247" s="50">
        <v>11.52</v>
      </c>
      <c r="B247" s="51" t="s">
        <v>199</v>
      </c>
      <c r="C247" s="50" t="s">
        <v>402</v>
      </c>
      <c r="D247" s="52">
        <v>75694.55</v>
      </c>
      <c r="E247" s="52">
        <v>10000</v>
      </c>
      <c r="F247" s="52">
        <v>50000</v>
      </c>
      <c r="G247" s="52">
        <v>300000</v>
      </c>
      <c r="H247" s="52">
        <v>0</v>
      </c>
      <c r="I247" s="42"/>
    </row>
    <row r="248" spans="1:9" ht="25.5" x14ac:dyDescent="0.25">
      <c r="A248" s="35"/>
      <c r="B248" s="53"/>
      <c r="C248" s="46" t="s">
        <v>109</v>
      </c>
      <c r="D248" s="54">
        <v>75694.55</v>
      </c>
      <c r="E248" s="54">
        <v>10000</v>
      </c>
      <c r="F248" s="55">
        <v>200000</v>
      </c>
      <c r="G248" s="55">
        <v>300000</v>
      </c>
      <c r="H248" s="55">
        <v>0</v>
      </c>
      <c r="I248" s="42"/>
    </row>
    <row r="249" spans="1:9" x14ac:dyDescent="0.25">
      <c r="A249" s="46">
        <v>11.52</v>
      </c>
      <c r="B249" s="53">
        <v>4</v>
      </c>
      <c r="C249" s="46" t="s">
        <v>9</v>
      </c>
      <c r="D249" s="54">
        <v>75694.55</v>
      </c>
      <c r="E249" s="54">
        <v>10000</v>
      </c>
      <c r="F249" s="55">
        <v>200000</v>
      </c>
      <c r="G249" s="55">
        <v>300000</v>
      </c>
      <c r="H249" s="55">
        <v>0</v>
      </c>
      <c r="I249" s="42"/>
    </row>
    <row r="250" spans="1:9" ht="25.5" x14ac:dyDescent="0.25">
      <c r="A250" s="46">
        <v>11.52</v>
      </c>
      <c r="B250" s="53">
        <v>42</v>
      </c>
      <c r="C250" s="46" t="s">
        <v>49</v>
      </c>
      <c r="D250" s="54">
        <v>75694.55</v>
      </c>
      <c r="E250" s="54">
        <v>10000</v>
      </c>
      <c r="F250" s="55">
        <v>200000</v>
      </c>
      <c r="G250" s="55">
        <v>300000</v>
      </c>
      <c r="H250" s="55">
        <v>0</v>
      </c>
      <c r="I250" s="42"/>
    </row>
    <row r="251" spans="1:9" ht="40.5" customHeight="1" x14ac:dyDescent="0.25">
      <c r="A251" s="50">
        <v>11.52</v>
      </c>
      <c r="B251" s="51" t="s">
        <v>201</v>
      </c>
      <c r="C251" s="50" t="s">
        <v>403</v>
      </c>
      <c r="D251" s="52">
        <v>0</v>
      </c>
      <c r="E251" s="52">
        <v>0</v>
      </c>
      <c r="F251" s="52">
        <v>60000</v>
      </c>
      <c r="G251" s="52">
        <v>40000</v>
      </c>
      <c r="H251" s="52">
        <v>0</v>
      </c>
      <c r="I251" s="42"/>
    </row>
    <row r="252" spans="1:9" ht="25.5" x14ac:dyDescent="0.25">
      <c r="A252" s="35"/>
      <c r="B252" s="53"/>
      <c r="C252" s="46" t="s">
        <v>109</v>
      </c>
      <c r="D252" s="54">
        <v>0</v>
      </c>
      <c r="E252" s="54">
        <v>0</v>
      </c>
      <c r="F252" s="55">
        <v>60000</v>
      </c>
      <c r="G252" s="55">
        <v>40000</v>
      </c>
      <c r="H252" s="55">
        <v>0</v>
      </c>
      <c r="I252" s="42"/>
    </row>
    <row r="253" spans="1:9" x14ac:dyDescent="0.25">
      <c r="A253" s="46">
        <v>11.52</v>
      </c>
      <c r="B253" s="53">
        <v>4</v>
      </c>
      <c r="C253" s="46" t="s">
        <v>9</v>
      </c>
      <c r="D253" s="54">
        <v>0</v>
      </c>
      <c r="E253" s="54">
        <v>0</v>
      </c>
      <c r="F253" s="55">
        <v>60000</v>
      </c>
      <c r="G253" s="55">
        <v>40000</v>
      </c>
      <c r="H253" s="55">
        <v>0</v>
      </c>
      <c r="I253" s="42"/>
    </row>
    <row r="254" spans="1:9" ht="25.5" x14ac:dyDescent="0.25">
      <c r="A254" s="46">
        <v>11.52</v>
      </c>
      <c r="B254" s="53">
        <v>42</v>
      </c>
      <c r="C254" s="46" t="s">
        <v>49</v>
      </c>
      <c r="D254" s="54">
        <v>0</v>
      </c>
      <c r="E254" s="54">
        <v>0</v>
      </c>
      <c r="F254" s="55">
        <v>60000</v>
      </c>
      <c r="G254" s="55">
        <v>40000</v>
      </c>
      <c r="H254" s="55">
        <v>0</v>
      </c>
      <c r="I254" s="42"/>
    </row>
    <row r="255" spans="1:9" ht="40.5" customHeight="1" x14ac:dyDescent="0.25">
      <c r="A255" s="50">
        <v>43</v>
      </c>
      <c r="B255" s="51" t="s">
        <v>203</v>
      </c>
      <c r="C255" s="50" t="s">
        <v>324</v>
      </c>
      <c r="D255" s="52">
        <v>0</v>
      </c>
      <c r="E255" s="52">
        <v>5000</v>
      </c>
      <c r="F255" s="52">
        <v>5000</v>
      </c>
      <c r="G255" s="52">
        <v>5000</v>
      </c>
      <c r="H255" s="52">
        <v>5000</v>
      </c>
      <c r="I255" s="42"/>
    </row>
    <row r="256" spans="1:9" ht="25.5" x14ac:dyDescent="0.25">
      <c r="A256" s="35"/>
      <c r="B256" s="53"/>
      <c r="C256" s="46" t="s">
        <v>109</v>
      </c>
      <c r="D256" s="54">
        <v>0</v>
      </c>
      <c r="E256" s="54">
        <v>5000</v>
      </c>
      <c r="F256" s="55">
        <v>5000</v>
      </c>
      <c r="G256" s="55">
        <v>5000</v>
      </c>
      <c r="H256" s="55">
        <v>5000</v>
      </c>
      <c r="I256" s="42"/>
    </row>
    <row r="257" spans="1:13" x14ac:dyDescent="0.25">
      <c r="A257" s="46">
        <v>43</v>
      </c>
      <c r="B257" s="53">
        <v>4</v>
      </c>
      <c r="C257" s="46" t="s">
        <v>9</v>
      </c>
      <c r="D257" s="54">
        <v>0</v>
      </c>
      <c r="E257" s="54">
        <v>5000</v>
      </c>
      <c r="F257" s="55">
        <v>5000</v>
      </c>
      <c r="G257" s="55">
        <v>5000</v>
      </c>
      <c r="H257" s="55">
        <v>5000</v>
      </c>
      <c r="I257" s="42"/>
    </row>
    <row r="258" spans="1:13" ht="25.5" x14ac:dyDescent="0.25">
      <c r="A258" s="46">
        <v>43</v>
      </c>
      <c r="B258" s="53">
        <v>42</v>
      </c>
      <c r="C258" s="46" t="s">
        <v>49</v>
      </c>
      <c r="D258" s="54">
        <v>0</v>
      </c>
      <c r="E258" s="54">
        <v>5000</v>
      </c>
      <c r="F258" s="55">
        <v>5000</v>
      </c>
      <c r="G258" s="55">
        <v>5000</v>
      </c>
      <c r="H258" s="55">
        <v>5000</v>
      </c>
      <c r="I258" s="42"/>
    </row>
    <row r="259" spans="1:13" ht="33.75" customHeight="1" x14ac:dyDescent="0.25">
      <c r="A259" s="50">
        <v>11</v>
      </c>
      <c r="B259" s="51" t="s">
        <v>206</v>
      </c>
      <c r="C259" s="50" t="s">
        <v>200</v>
      </c>
      <c r="D259" s="52">
        <v>0</v>
      </c>
      <c r="E259" s="52">
        <v>15000</v>
      </c>
      <c r="F259" s="52">
        <v>15000</v>
      </c>
      <c r="G259" s="52">
        <v>15000</v>
      </c>
      <c r="H259" s="52">
        <v>15000</v>
      </c>
      <c r="I259" s="42"/>
    </row>
    <row r="260" spans="1:13" ht="25.5" x14ac:dyDescent="0.25">
      <c r="A260" s="35"/>
      <c r="B260" s="53"/>
      <c r="C260" s="46" t="s">
        <v>109</v>
      </c>
      <c r="D260" s="54">
        <v>0</v>
      </c>
      <c r="E260" s="54">
        <v>15000</v>
      </c>
      <c r="F260" s="55">
        <v>15000</v>
      </c>
      <c r="G260" s="55">
        <v>15000</v>
      </c>
      <c r="H260" s="55">
        <v>15000</v>
      </c>
      <c r="I260" s="42"/>
    </row>
    <row r="261" spans="1:13" x14ac:dyDescent="0.25">
      <c r="A261" s="46">
        <v>11</v>
      </c>
      <c r="B261" s="53">
        <v>4</v>
      </c>
      <c r="C261" s="46" t="s">
        <v>9</v>
      </c>
      <c r="D261" s="54">
        <v>0</v>
      </c>
      <c r="E261" s="54">
        <v>15000</v>
      </c>
      <c r="F261" s="55">
        <v>15000</v>
      </c>
      <c r="G261" s="55">
        <v>15000</v>
      </c>
      <c r="H261" s="55">
        <v>15000</v>
      </c>
      <c r="I261" s="42"/>
    </row>
    <row r="262" spans="1:13" ht="25.5" x14ac:dyDescent="0.25">
      <c r="A262" s="46">
        <v>11</v>
      </c>
      <c r="B262" s="53">
        <v>42</v>
      </c>
      <c r="C262" s="46" t="s">
        <v>49</v>
      </c>
      <c r="D262" s="54">
        <v>0</v>
      </c>
      <c r="E262" s="54">
        <v>15000</v>
      </c>
      <c r="F262" s="55">
        <v>15000</v>
      </c>
      <c r="G262" s="55">
        <v>15000</v>
      </c>
      <c r="H262" s="55">
        <v>15000</v>
      </c>
      <c r="I262" s="42"/>
    </row>
    <row r="263" spans="1:13" ht="57" customHeight="1" x14ac:dyDescent="0.25">
      <c r="A263" s="50">
        <v>11</v>
      </c>
      <c r="B263" s="51" t="s">
        <v>209</v>
      </c>
      <c r="C263" s="50" t="s">
        <v>441</v>
      </c>
      <c r="D263" s="52">
        <v>0</v>
      </c>
      <c r="E263" s="52">
        <v>1000</v>
      </c>
      <c r="F263" s="52">
        <v>0</v>
      </c>
      <c r="G263" s="52">
        <v>0</v>
      </c>
      <c r="H263" s="52">
        <v>0</v>
      </c>
      <c r="I263" s="42"/>
    </row>
    <row r="264" spans="1:13" ht="25.5" x14ac:dyDescent="0.25">
      <c r="A264" s="35"/>
      <c r="B264" s="53"/>
      <c r="C264" s="46" t="s">
        <v>202</v>
      </c>
      <c r="D264" s="54">
        <v>0</v>
      </c>
      <c r="E264" s="54">
        <v>1000</v>
      </c>
      <c r="F264" s="55">
        <v>0</v>
      </c>
      <c r="G264" s="55">
        <v>0</v>
      </c>
      <c r="H264" s="55">
        <v>0</v>
      </c>
      <c r="I264" s="42"/>
    </row>
    <row r="265" spans="1:13" x14ac:dyDescent="0.25">
      <c r="A265" s="46">
        <v>11</v>
      </c>
      <c r="B265" s="53">
        <v>4</v>
      </c>
      <c r="C265" s="46" t="s">
        <v>9</v>
      </c>
      <c r="D265" s="54">
        <v>0</v>
      </c>
      <c r="E265" s="54">
        <v>1000</v>
      </c>
      <c r="F265" s="55">
        <v>0</v>
      </c>
      <c r="G265" s="55">
        <v>0</v>
      </c>
      <c r="H265" s="55">
        <v>0</v>
      </c>
      <c r="I265" s="42"/>
    </row>
    <row r="266" spans="1:13" ht="25.5" x14ac:dyDescent="0.25">
      <c r="A266" s="46">
        <v>11</v>
      </c>
      <c r="B266" s="53">
        <v>42</v>
      </c>
      <c r="C266" s="46" t="s">
        <v>49</v>
      </c>
      <c r="D266" s="54">
        <v>0</v>
      </c>
      <c r="E266" s="54">
        <v>1000</v>
      </c>
      <c r="F266" s="55">
        <v>0</v>
      </c>
      <c r="G266" s="55">
        <v>0</v>
      </c>
      <c r="H266" s="55">
        <v>0</v>
      </c>
      <c r="I266" s="42"/>
    </row>
    <row r="267" spans="1:13" ht="73.5" customHeight="1" x14ac:dyDescent="0.25">
      <c r="A267" s="50">
        <v>11.51</v>
      </c>
      <c r="B267" s="51" t="s">
        <v>211</v>
      </c>
      <c r="C267" s="50" t="s">
        <v>204</v>
      </c>
      <c r="D267" s="52">
        <v>209331.67</v>
      </c>
      <c r="E267" s="52">
        <v>800000</v>
      </c>
      <c r="F267" s="52">
        <v>70000</v>
      </c>
      <c r="G267" s="52">
        <v>0</v>
      </c>
      <c r="H267" s="52">
        <v>0</v>
      </c>
      <c r="I267" s="77"/>
      <c r="J267" s="72"/>
      <c r="K267" s="72"/>
      <c r="M267" s="39"/>
    </row>
    <row r="268" spans="1:13" ht="25.5" x14ac:dyDescent="0.25">
      <c r="A268" s="35"/>
      <c r="B268" s="53"/>
      <c r="C268" s="46" t="s">
        <v>205</v>
      </c>
      <c r="D268" s="54">
        <v>209331.67</v>
      </c>
      <c r="E268" s="54">
        <v>800000</v>
      </c>
      <c r="F268" s="55">
        <v>195000</v>
      </c>
      <c r="G268" s="55">
        <v>0</v>
      </c>
      <c r="H268" s="55">
        <v>0</v>
      </c>
      <c r="I268" s="42"/>
    </row>
    <row r="269" spans="1:13" x14ac:dyDescent="0.25">
      <c r="A269" s="46">
        <v>11.51</v>
      </c>
      <c r="B269" s="53">
        <v>4</v>
      </c>
      <c r="C269" s="46" t="s">
        <v>9</v>
      </c>
      <c r="D269" s="54">
        <v>209331.67</v>
      </c>
      <c r="E269" s="54">
        <v>800000</v>
      </c>
      <c r="F269" s="55">
        <v>195000</v>
      </c>
      <c r="G269" s="55">
        <v>0</v>
      </c>
      <c r="H269" s="55">
        <v>0</v>
      </c>
      <c r="I269" s="42"/>
    </row>
    <row r="270" spans="1:13" ht="25.5" x14ac:dyDescent="0.25">
      <c r="A270" s="46">
        <v>11.51</v>
      </c>
      <c r="B270" s="53">
        <v>42</v>
      </c>
      <c r="C270" s="46" t="s">
        <v>49</v>
      </c>
      <c r="D270" s="54">
        <v>209331.67</v>
      </c>
      <c r="E270" s="54">
        <v>800000</v>
      </c>
      <c r="F270" s="55">
        <v>195000</v>
      </c>
      <c r="G270" s="55">
        <v>0</v>
      </c>
      <c r="H270" s="55">
        <v>0</v>
      </c>
      <c r="I270" s="42"/>
    </row>
    <row r="271" spans="1:13" ht="57.75" customHeight="1" x14ac:dyDescent="0.25">
      <c r="A271" s="50">
        <v>52.11</v>
      </c>
      <c r="B271" s="51" t="s">
        <v>213</v>
      </c>
      <c r="C271" s="50" t="s">
        <v>207</v>
      </c>
      <c r="D271" s="52">
        <v>0</v>
      </c>
      <c r="E271" s="52">
        <v>200000</v>
      </c>
      <c r="F271" s="52">
        <v>212000</v>
      </c>
      <c r="G271" s="52">
        <v>0</v>
      </c>
      <c r="H271" s="52">
        <v>0</v>
      </c>
      <c r="I271" s="42"/>
      <c r="J271" s="39"/>
    </row>
    <row r="272" spans="1:13" ht="25.5" x14ac:dyDescent="0.25">
      <c r="A272" s="46"/>
      <c r="B272" s="53"/>
      <c r="C272" s="46" t="s">
        <v>109</v>
      </c>
      <c r="D272" s="54">
        <v>0</v>
      </c>
      <c r="E272" s="54">
        <v>200000</v>
      </c>
      <c r="F272" s="55">
        <v>212000</v>
      </c>
      <c r="G272" s="55">
        <v>0</v>
      </c>
      <c r="H272" s="55">
        <v>0</v>
      </c>
      <c r="I272" s="42"/>
    </row>
    <row r="273" spans="1:13" x14ac:dyDescent="0.25">
      <c r="A273" s="46">
        <v>52.11</v>
      </c>
      <c r="B273" s="53">
        <v>4</v>
      </c>
      <c r="C273" s="46" t="s">
        <v>208</v>
      </c>
      <c r="D273" s="54">
        <v>0</v>
      </c>
      <c r="E273" s="54">
        <v>200000</v>
      </c>
      <c r="F273" s="55">
        <v>212000</v>
      </c>
      <c r="G273" s="55">
        <v>0</v>
      </c>
      <c r="H273" s="55">
        <v>0</v>
      </c>
      <c r="I273" s="42"/>
    </row>
    <row r="274" spans="1:13" ht="25.5" x14ac:dyDescent="0.25">
      <c r="A274" s="46">
        <v>52.11</v>
      </c>
      <c r="B274" s="53">
        <v>42</v>
      </c>
      <c r="C274" s="46" t="s">
        <v>49</v>
      </c>
      <c r="D274" s="54">
        <v>0</v>
      </c>
      <c r="E274" s="54">
        <v>200000</v>
      </c>
      <c r="F274" s="55">
        <v>212000</v>
      </c>
      <c r="G274" s="55">
        <v>0</v>
      </c>
      <c r="H274" s="55">
        <v>0</v>
      </c>
      <c r="I274" s="42"/>
    </row>
    <row r="275" spans="1:13" ht="45.75" customHeight="1" x14ac:dyDescent="0.25">
      <c r="A275" s="50">
        <v>11</v>
      </c>
      <c r="B275" s="51" t="s">
        <v>215</v>
      </c>
      <c r="C275" s="50" t="s">
        <v>210</v>
      </c>
      <c r="D275" s="52">
        <v>0</v>
      </c>
      <c r="E275" s="52">
        <v>100000</v>
      </c>
      <c r="F275" s="52">
        <v>83000</v>
      </c>
      <c r="G275" s="52">
        <v>0</v>
      </c>
      <c r="H275" s="52">
        <v>0</v>
      </c>
      <c r="I275" s="42"/>
    </row>
    <row r="276" spans="1:13" ht="25.5" x14ac:dyDescent="0.25">
      <c r="A276" s="46"/>
      <c r="B276" s="53"/>
      <c r="C276" s="46" t="s">
        <v>109</v>
      </c>
      <c r="D276" s="54">
        <v>0</v>
      </c>
      <c r="E276" s="54">
        <v>100000</v>
      </c>
      <c r="F276" s="55">
        <v>60000</v>
      </c>
      <c r="G276" s="55">
        <v>0</v>
      </c>
      <c r="H276" s="55">
        <v>0</v>
      </c>
      <c r="I276" s="42"/>
    </row>
    <row r="277" spans="1:13" x14ac:dyDescent="0.25">
      <c r="A277" s="46">
        <v>11</v>
      </c>
      <c r="B277" s="53">
        <v>4</v>
      </c>
      <c r="C277" s="46" t="s">
        <v>9</v>
      </c>
      <c r="D277" s="54">
        <v>0</v>
      </c>
      <c r="E277" s="54">
        <v>100000</v>
      </c>
      <c r="F277" s="55">
        <v>60000</v>
      </c>
      <c r="G277" s="55">
        <v>0</v>
      </c>
      <c r="H277" s="55">
        <v>0</v>
      </c>
      <c r="I277" s="42"/>
    </row>
    <row r="278" spans="1:13" ht="25.5" x14ac:dyDescent="0.25">
      <c r="A278" s="46">
        <v>11</v>
      </c>
      <c r="B278" s="53">
        <v>42</v>
      </c>
      <c r="C278" s="46" t="s">
        <v>49</v>
      </c>
      <c r="D278" s="54">
        <v>0</v>
      </c>
      <c r="E278" s="54">
        <v>100000</v>
      </c>
      <c r="F278" s="55">
        <v>60000</v>
      </c>
      <c r="G278" s="55">
        <v>0</v>
      </c>
      <c r="H278" s="55">
        <v>0</v>
      </c>
      <c r="I278" s="42"/>
    </row>
    <row r="279" spans="1:13" ht="48" customHeight="1" x14ac:dyDescent="0.25">
      <c r="A279" s="69">
        <v>11</v>
      </c>
      <c r="B279" s="70" t="s">
        <v>217</v>
      </c>
      <c r="C279" s="69" t="s">
        <v>212</v>
      </c>
      <c r="D279" s="52">
        <v>0</v>
      </c>
      <c r="E279" s="52">
        <v>50000</v>
      </c>
      <c r="F279" s="52">
        <v>0</v>
      </c>
      <c r="G279" s="52">
        <v>0</v>
      </c>
      <c r="H279" s="52">
        <v>0</v>
      </c>
      <c r="I279" s="113"/>
      <c r="J279" s="113"/>
      <c r="K279" s="72"/>
      <c r="L279" s="72"/>
      <c r="M279" s="20"/>
    </row>
    <row r="280" spans="1:13" ht="25.5" x14ac:dyDescent="0.25">
      <c r="A280" s="46"/>
      <c r="B280" s="53"/>
      <c r="C280" s="46" t="s">
        <v>116</v>
      </c>
      <c r="D280" s="54">
        <v>0</v>
      </c>
      <c r="E280" s="54">
        <v>50000</v>
      </c>
      <c r="F280" s="55">
        <v>0</v>
      </c>
      <c r="G280" s="55">
        <v>0</v>
      </c>
      <c r="H280" s="55">
        <v>0</v>
      </c>
      <c r="I280" s="42"/>
    </row>
    <row r="281" spans="1:13" x14ac:dyDescent="0.25">
      <c r="A281" s="46">
        <v>11</v>
      </c>
      <c r="B281" s="53">
        <v>4</v>
      </c>
      <c r="C281" s="46" t="s">
        <v>9</v>
      </c>
      <c r="D281" s="54">
        <v>0</v>
      </c>
      <c r="E281" s="54">
        <v>50000</v>
      </c>
      <c r="F281" s="55">
        <v>0</v>
      </c>
      <c r="G281" s="55">
        <v>0</v>
      </c>
      <c r="H281" s="55">
        <v>0</v>
      </c>
      <c r="I281" s="42"/>
    </row>
    <row r="282" spans="1:13" ht="25.5" x14ac:dyDescent="0.25">
      <c r="A282" s="46">
        <v>11</v>
      </c>
      <c r="B282" s="53">
        <v>42</v>
      </c>
      <c r="C282" s="46" t="s">
        <v>49</v>
      </c>
      <c r="D282" s="54">
        <v>0</v>
      </c>
      <c r="E282" s="54">
        <v>50000</v>
      </c>
      <c r="F282" s="55">
        <v>0</v>
      </c>
      <c r="G282" s="55">
        <v>0</v>
      </c>
      <c r="H282" s="55">
        <v>0</v>
      </c>
      <c r="I282" s="42"/>
    </row>
    <row r="283" spans="1:13" ht="48" customHeight="1" x14ac:dyDescent="0.25">
      <c r="A283" s="69">
        <v>11</v>
      </c>
      <c r="B283" s="70" t="s">
        <v>219</v>
      </c>
      <c r="C283" s="69" t="s">
        <v>404</v>
      </c>
      <c r="D283" s="52">
        <v>0</v>
      </c>
      <c r="E283" s="52">
        <v>0</v>
      </c>
      <c r="F283" s="52">
        <v>30000</v>
      </c>
      <c r="G283" s="52">
        <v>0</v>
      </c>
      <c r="H283" s="52">
        <v>0</v>
      </c>
      <c r="I283" s="113"/>
      <c r="J283" s="113"/>
      <c r="K283" s="72"/>
      <c r="L283" s="72"/>
      <c r="M283" s="20"/>
    </row>
    <row r="284" spans="1:13" ht="25.5" x14ac:dyDescent="0.25">
      <c r="A284" s="46"/>
      <c r="B284" s="53"/>
      <c r="C284" s="46" t="s">
        <v>116</v>
      </c>
      <c r="D284" s="54">
        <v>0</v>
      </c>
      <c r="E284" s="54">
        <v>0</v>
      </c>
      <c r="F284" s="55">
        <v>30000</v>
      </c>
      <c r="G284" s="55">
        <v>0</v>
      </c>
      <c r="H284" s="55">
        <v>0</v>
      </c>
      <c r="I284" s="42"/>
    </row>
    <row r="285" spans="1:13" x14ac:dyDescent="0.25">
      <c r="A285" s="46">
        <v>11</v>
      </c>
      <c r="B285" s="53">
        <v>4</v>
      </c>
      <c r="C285" s="46" t="s">
        <v>9</v>
      </c>
      <c r="D285" s="54">
        <v>0</v>
      </c>
      <c r="E285" s="54">
        <v>0</v>
      </c>
      <c r="F285" s="55">
        <v>30000</v>
      </c>
      <c r="G285" s="55">
        <v>0</v>
      </c>
      <c r="H285" s="55">
        <v>0</v>
      </c>
      <c r="I285" s="42"/>
    </row>
    <row r="286" spans="1:13" ht="25.5" x14ac:dyDescent="0.25">
      <c r="A286" s="46">
        <v>11</v>
      </c>
      <c r="B286" s="53">
        <v>42</v>
      </c>
      <c r="C286" s="46" t="s">
        <v>49</v>
      </c>
      <c r="D286" s="54">
        <v>0</v>
      </c>
      <c r="E286" s="54">
        <v>0</v>
      </c>
      <c r="F286" s="55">
        <v>30000</v>
      </c>
      <c r="G286" s="55">
        <v>0</v>
      </c>
      <c r="H286" s="55">
        <v>0</v>
      </c>
      <c r="I286" s="42"/>
    </row>
    <row r="287" spans="1:13" ht="43.5" customHeight="1" x14ac:dyDescent="0.25">
      <c r="A287" s="50">
        <v>52.11</v>
      </c>
      <c r="B287" s="51" t="s">
        <v>302</v>
      </c>
      <c r="C287" s="50" t="s">
        <v>214</v>
      </c>
      <c r="D287" s="52">
        <v>0</v>
      </c>
      <c r="E287" s="52">
        <v>1000</v>
      </c>
      <c r="F287" s="52">
        <v>5000</v>
      </c>
      <c r="G287" s="52">
        <v>652000</v>
      </c>
      <c r="H287" s="52">
        <v>900000</v>
      </c>
      <c r="I287" s="42"/>
    </row>
    <row r="288" spans="1:13" ht="25.5" x14ac:dyDescent="0.25">
      <c r="A288" s="35"/>
      <c r="B288" s="53"/>
      <c r="C288" s="46" t="s">
        <v>202</v>
      </c>
      <c r="D288" s="54">
        <v>0</v>
      </c>
      <c r="E288" s="54">
        <v>1000</v>
      </c>
      <c r="F288" s="55">
        <v>5000</v>
      </c>
      <c r="G288" s="55">
        <v>500000</v>
      </c>
      <c r="H288" s="55">
        <v>800000</v>
      </c>
      <c r="I288" s="42"/>
    </row>
    <row r="289" spans="1:9" x14ac:dyDescent="0.25">
      <c r="A289" s="46">
        <v>52.11</v>
      </c>
      <c r="B289" s="53">
        <v>4</v>
      </c>
      <c r="C289" s="46" t="s">
        <v>9</v>
      </c>
      <c r="D289" s="54">
        <v>0</v>
      </c>
      <c r="E289" s="54">
        <v>1000</v>
      </c>
      <c r="F289" s="55">
        <v>5000</v>
      </c>
      <c r="G289" s="55">
        <v>500000</v>
      </c>
      <c r="H289" s="55">
        <v>800000</v>
      </c>
      <c r="I289" s="42"/>
    </row>
    <row r="290" spans="1:9" ht="25.5" x14ac:dyDescent="0.25">
      <c r="A290" s="46">
        <v>52.11</v>
      </c>
      <c r="B290" s="53">
        <v>42</v>
      </c>
      <c r="C290" s="46" t="s">
        <v>49</v>
      </c>
      <c r="D290" s="54">
        <v>0</v>
      </c>
      <c r="E290" s="54">
        <v>1000</v>
      </c>
      <c r="F290" s="55">
        <v>5000</v>
      </c>
      <c r="G290" s="55">
        <v>500000</v>
      </c>
      <c r="H290" s="55">
        <v>800000</v>
      </c>
      <c r="I290" s="42"/>
    </row>
    <row r="291" spans="1:9" ht="39.75" customHeight="1" x14ac:dyDescent="0.25">
      <c r="A291" s="50">
        <v>11</v>
      </c>
      <c r="B291" s="51" t="s">
        <v>220</v>
      </c>
      <c r="C291" s="50" t="s">
        <v>216</v>
      </c>
      <c r="D291" s="52">
        <v>0</v>
      </c>
      <c r="E291" s="52">
        <v>20000</v>
      </c>
      <c r="F291" s="52">
        <v>25000</v>
      </c>
      <c r="G291" s="52">
        <v>25000</v>
      </c>
      <c r="H291" s="52">
        <v>25000</v>
      </c>
      <c r="I291" s="42"/>
    </row>
    <row r="292" spans="1:9" ht="25.5" x14ac:dyDescent="0.25">
      <c r="A292" s="46"/>
      <c r="B292" s="53"/>
      <c r="C292" s="46" t="s">
        <v>109</v>
      </c>
      <c r="D292" s="54">
        <v>0</v>
      </c>
      <c r="E292" s="54">
        <v>20000</v>
      </c>
      <c r="F292" s="55">
        <v>25000</v>
      </c>
      <c r="G292" s="55">
        <v>25000</v>
      </c>
      <c r="H292" s="55">
        <v>25000</v>
      </c>
      <c r="I292" s="42"/>
    </row>
    <row r="293" spans="1:9" x14ac:dyDescent="0.25">
      <c r="A293" s="46">
        <v>11</v>
      </c>
      <c r="B293" s="53">
        <v>4</v>
      </c>
      <c r="C293" s="46" t="s">
        <v>9</v>
      </c>
      <c r="D293" s="54">
        <v>0</v>
      </c>
      <c r="E293" s="54">
        <v>20000</v>
      </c>
      <c r="F293" s="55">
        <v>25000</v>
      </c>
      <c r="G293" s="55">
        <v>25000</v>
      </c>
      <c r="H293" s="55">
        <v>25000</v>
      </c>
      <c r="I293" s="42"/>
    </row>
    <row r="294" spans="1:9" ht="25.5" x14ac:dyDescent="0.25">
      <c r="A294" s="46">
        <v>11</v>
      </c>
      <c r="B294" s="53">
        <v>42</v>
      </c>
      <c r="C294" s="46" t="s">
        <v>49</v>
      </c>
      <c r="D294" s="54">
        <v>0</v>
      </c>
      <c r="E294" s="54">
        <v>20000</v>
      </c>
      <c r="F294" s="55">
        <v>25000</v>
      </c>
      <c r="G294" s="55">
        <v>25000</v>
      </c>
      <c r="H294" s="55">
        <v>25000</v>
      </c>
      <c r="I294" s="42"/>
    </row>
    <row r="295" spans="1:9" ht="50.25" customHeight="1" x14ac:dyDescent="0.25">
      <c r="A295" s="50">
        <v>11</v>
      </c>
      <c r="B295" s="51" t="s">
        <v>334</v>
      </c>
      <c r="C295" s="50" t="s">
        <v>218</v>
      </c>
      <c r="D295" s="52">
        <v>0</v>
      </c>
      <c r="E295" s="52">
        <v>3000</v>
      </c>
      <c r="F295" s="52">
        <v>3000</v>
      </c>
      <c r="G295" s="52">
        <v>3000</v>
      </c>
      <c r="H295" s="52">
        <v>3000</v>
      </c>
      <c r="I295" s="42"/>
    </row>
    <row r="296" spans="1:9" ht="25.5" x14ac:dyDescent="0.25">
      <c r="A296" s="46"/>
      <c r="B296" s="53"/>
      <c r="C296" s="46" t="s">
        <v>109</v>
      </c>
      <c r="D296" s="54">
        <v>0</v>
      </c>
      <c r="E296" s="54">
        <v>3000</v>
      </c>
      <c r="F296" s="55">
        <v>3000</v>
      </c>
      <c r="G296" s="55">
        <v>3000</v>
      </c>
      <c r="H296" s="55">
        <v>3000</v>
      </c>
      <c r="I296" s="42"/>
    </row>
    <row r="297" spans="1:9" x14ac:dyDescent="0.25">
      <c r="A297" s="46">
        <v>11</v>
      </c>
      <c r="B297" s="53">
        <v>4</v>
      </c>
      <c r="C297" s="46" t="s">
        <v>9</v>
      </c>
      <c r="D297" s="54">
        <v>0</v>
      </c>
      <c r="E297" s="54">
        <v>3000</v>
      </c>
      <c r="F297" s="55">
        <v>3000</v>
      </c>
      <c r="G297" s="55">
        <v>3000</v>
      </c>
      <c r="H297" s="55">
        <v>3000</v>
      </c>
      <c r="I297" s="42"/>
    </row>
    <row r="298" spans="1:9" ht="25.5" x14ac:dyDescent="0.25">
      <c r="A298" s="46">
        <v>11</v>
      </c>
      <c r="B298" s="53">
        <v>42</v>
      </c>
      <c r="C298" s="46" t="s">
        <v>49</v>
      </c>
      <c r="D298" s="54">
        <v>0</v>
      </c>
      <c r="E298" s="54">
        <v>3000</v>
      </c>
      <c r="F298" s="55">
        <v>3000</v>
      </c>
      <c r="G298" s="55">
        <v>3000</v>
      </c>
      <c r="H298" s="55">
        <v>3000</v>
      </c>
      <c r="I298" s="42"/>
    </row>
    <row r="299" spans="1:9" ht="69.75" customHeight="1" x14ac:dyDescent="0.25">
      <c r="A299" s="50">
        <v>52.11</v>
      </c>
      <c r="B299" s="51" t="s">
        <v>401</v>
      </c>
      <c r="C299" s="50" t="s">
        <v>304</v>
      </c>
      <c r="D299" s="52">
        <v>0</v>
      </c>
      <c r="E299" s="52">
        <v>5000</v>
      </c>
      <c r="F299" s="52">
        <v>500</v>
      </c>
      <c r="G299" s="52">
        <v>500</v>
      </c>
      <c r="H299" s="52">
        <v>198000</v>
      </c>
      <c r="I299" s="42"/>
    </row>
    <row r="300" spans="1:9" ht="25.5" x14ac:dyDescent="0.25">
      <c r="A300" s="46"/>
      <c r="B300" s="53"/>
      <c r="C300" s="46" t="s">
        <v>109</v>
      </c>
      <c r="D300" s="54">
        <v>0</v>
      </c>
      <c r="E300" s="54">
        <v>5000</v>
      </c>
      <c r="F300" s="55">
        <v>500</v>
      </c>
      <c r="G300" s="55">
        <v>500</v>
      </c>
      <c r="H300" s="55">
        <v>198000</v>
      </c>
      <c r="I300" s="42"/>
    </row>
    <row r="301" spans="1:9" x14ac:dyDescent="0.25">
      <c r="A301" s="46">
        <v>52.11</v>
      </c>
      <c r="B301" s="53">
        <v>4</v>
      </c>
      <c r="C301" s="46" t="s">
        <v>9</v>
      </c>
      <c r="D301" s="54">
        <v>0</v>
      </c>
      <c r="E301" s="54">
        <v>5000</v>
      </c>
      <c r="F301" s="55">
        <v>500</v>
      </c>
      <c r="G301" s="55">
        <v>500</v>
      </c>
      <c r="H301" s="55">
        <v>198000</v>
      </c>
      <c r="I301" s="42"/>
    </row>
    <row r="302" spans="1:9" ht="25.5" x14ac:dyDescent="0.25">
      <c r="A302" s="46">
        <v>52.11</v>
      </c>
      <c r="B302" s="53">
        <v>42</v>
      </c>
      <c r="C302" s="46" t="s">
        <v>49</v>
      </c>
      <c r="D302" s="54">
        <v>0</v>
      </c>
      <c r="E302" s="54">
        <v>5000</v>
      </c>
      <c r="F302" s="55">
        <v>500</v>
      </c>
      <c r="G302" s="55">
        <v>500</v>
      </c>
      <c r="H302" s="55">
        <v>198000</v>
      </c>
      <c r="I302" s="42"/>
    </row>
    <row r="303" spans="1:9" ht="38.25" x14ac:dyDescent="0.25">
      <c r="A303" s="62">
        <v>51</v>
      </c>
      <c r="B303" s="63" t="s">
        <v>405</v>
      </c>
      <c r="C303" s="50" t="s">
        <v>348</v>
      </c>
      <c r="D303" s="52">
        <v>30152.94</v>
      </c>
      <c r="E303" s="52">
        <v>0</v>
      </c>
      <c r="F303" s="52">
        <v>0</v>
      </c>
      <c r="G303" s="52">
        <v>0</v>
      </c>
      <c r="H303" s="52">
        <v>0</v>
      </c>
      <c r="I303" s="42"/>
    </row>
    <row r="304" spans="1:9" ht="25.5" x14ac:dyDescent="0.25">
      <c r="A304" s="64"/>
      <c r="B304" s="65"/>
      <c r="C304" s="46" t="s">
        <v>205</v>
      </c>
      <c r="D304" s="54">
        <v>30152.94</v>
      </c>
      <c r="E304" s="54">
        <v>0</v>
      </c>
      <c r="F304" s="55">
        <v>0</v>
      </c>
      <c r="G304" s="55">
        <v>0</v>
      </c>
      <c r="H304" s="55">
        <v>0</v>
      </c>
      <c r="I304" s="42"/>
    </row>
    <row r="305" spans="1:12" x14ac:dyDescent="0.25">
      <c r="A305" s="46">
        <v>51</v>
      </c>
      <c r="B305" s="53">
        <v>4</v>
      </c>
      <c r="C305" s="46" t="s">
        <v>9</v>
      </c>
      <c r="D305" s="54">
        <v>30152.94</v>
      </c>
      <c r="E305" s="54">
        <v>0</v>
      </c>
      <c r="F305" s="55">
        <v>0</v>
      </c>
      <c r="G305" s="55">
        <v>0</v>
      </c>
      <c r="H305" s="55">
        <v>0</v>
      </c>
      <c r="I305" s="42"/>
    </row>
    <row r="306" spans="1:12" x14ac:dyDescent="0.25">
      <c r="A306" s="46">
        <v>51</v>
      </c>
      <c r="B306" s="53">
        <v>42</v>
      </c>
      <c r="C306" s="46" t="s">
        <v>9</v>
      </c>
      <c r="D306" s="54">
        <v>30152.94</v>
      </c>
      <c r="E306" s="54">
        <v>0</v>
      </c>
      <c r="F306" s="55">
        <v>0</v>
      </c>
      <c r="G306" s="55">
        <v>0</v>
      </c>
      <c r="H306" s="55">
        <v>0</v>
      </c>
      <c r="I306" s="42"/>
    </row>
    <row r="307" spans="1:12" ht="56.25" customHeight="1" x14ac:dyDescent="0.25">
      <c r="A307" s="62">
        <v>11.51</v>
      </c>
      <c r="B307" s="63" t="s">
        <v>406</v>
      </c>
      <c r="C307" s="50" t="s">
        <v>300</v>
      </c>
      <c r="D307" s="52">
        <v>123129.27</v>
      </c>
      <c r="E307" s="52">
        <v>100000</v>
      </c>
      <c r="F307" s="52">
        <v>0</v>
      </c>
      <c r="G307" s="52">
        <v>0</v>
      </c>
      <c r="H307" s="52">
        <v>0</v>
      </c>
      <c r="I307" s="75"/>
      <c r="K307" s="39"/>
      <c r="L307" s="73"/>
    </row>
    <row r="308" spans="1:12" ht="25.5" x14ac:dyDescent="0.25">
      <c r="A308" s="64"/>
      <c r="B308" s="65"/>
      <c r="C308" s="46" t="s">
        <v>205</v>
      </c>
      <c r="D308" s="54">
        <v>123129.27</v>
      </c>
      <c r="E308" s="54">
        <v>100000</v>
      </c>
      <c r="F308" s="55">
        <v>0</v>
      </c>
      <c r="G308" s="55">
        <v>0</v>
      </c>
      <c r="H308" s="55">
        <v>0</v>
      </c>
      <c r="I308" s="42"/>
    </row>
    <row r="309" spans="1:12" x14ac:dyDescent="0.25">
      <c r="A309" s="46">
        <v>11.51</v>
      </c>
      <c r="B309" s="53">
        <v>4</v>
      </c>
      <c r="C309" s="46" t="s">
        <v>9</v>
      </c>
      <c r="D309" s="54">
        <v>123129.27</v>
      </c>
      <c r="E309" s="54">
        <v>100000</v>
      </c>
      <c r="F309" s="55">
        <v>0</v>
      </c>
      <c r="G309" s="55">
        <v>0</v>
      </c>
      <c r="H309" s="55">
        <v>0</v>
      </c>
      <c r="I309" s="42"/>
    </row>
    <row r="310" spans="1:12" x14ac:dyDescent="0.25">
      <c r="A310" s="46">
        <v>11.51</v>
      </c>
      <c r="B310" s="53">
        <v>42</v>
      </c>
      <c r="C310" s="46" t="s">
        <v>9</v>
      </c>
      <c r="D310" s="54">
        <v>123129.27</v>
      </c>
      <c r="E310" s="54">
        <v>100000</v>
      </c>
      <c r="F310" s="55">
        <v>0</v>
      </c>
      <c r="G310" s="55">
        <v>0</v>
      </c>
      <c r="H310" s="55">
        <v>0</v>
      </c>
      <c r="I310" s="42"/>
    </row>
    <row r="311" spans="1:12" ht="52.5" customHeight="1" x14ac:dyDescent="0.25">
      <c r="A311" s="62">
        <v>11.51</v>
      </c>
      <c r="B311" s="63" t="s">
        <v>407</v>
      </c>
      <c r="C311" s="50" t="s">
        <v>301</v>
      </c>
      <c r="D311" s="52">
        <v>0</v>
      </c>
      <c r="E311" s="89" t="s">
        <v>310</v>
      </c>
      <c r="F311" s="52">
        <v>0</v>
      </c>
      <c r="G311" s="52">
        <v>0</v>
      </c>
      <c r="H311" s="52">
        <v>0</v>
      </c>
      <c r="I311" s="74"/>
    </row>
    <row r="312" spans="1:12" ht="25.5" x14ac:dyDescent="0.25">
      <c r="A312" s="46"/>
      <c r="B312" s="53"/>
      <c r="C312" s="46" t="s">
        <v>221</v>
      </c>
      <c r="D312" s="55">
        <v>0</v>
      </c>
      <c r="E312" s="90" t="s">
        <v>309</v>
      </c>
      <c r="F312" s="55">
        <v>0</v>
      </c>
      <c r="G312" s="55">
        <v>0</v>
      </c>
      <c r="H312" s="55">
        <v>0</v>
      </c>
      <c r="I312" s="83"/>
    </row>
    <row r="313" spans="1:12" x14ac:dyDescent="0.25">
      <c r="A313" s="46">
        <v>11.51</v>
      </c>
      <c r="B313" s="53">
        <v>4</v>
      </c>
      <c r="C313" s="46" t="s">
        <v>222</v>
      </c>
      <c r="D313" s="55">
        <v>0</v>
      </c>
      <c r="E313" s="90" t="s">
        <v>311</v>
      </c>
      <c r="F313" s="55">
        <v>0</v>
      </c>
      <c r="G313" s="55">
        <v>0</v>
      </c>
      <c r="H313" s="55">
        <v>0</v>
      </c>
      <c r="I313" s="42"/>
    </row>
    <row r="314" spans="1:12" x14ac:dyDescent="0.25">
      <c r="A314" s="46">
        <v>11</v>
      </c>
      <c r="B314" s="53">
        <v>42</v>
      </c>
      <c r="C314" s="46" t="s">
        <v>9</v>
      </c>
      <c r="D314" s="55">
        <v>0</v>
      </c>
      <c r="E314" s="45" t="s">
        <v>312</v>
      </c>
      <c r="F314" s="56">
        <v>0</v>
      </c>
      <c r="G314" s="56">
        <v>0</v>
      </c>
      <c r="H314" s="56">
        <v>0</v>
      </c>
      <c r="I314" s="42"/>
    </row>
    <row r="315" spans="1:12" x14ac:dyDescent="0.25">
      <c r="A315" s="46">
        <v>51</v>
      </c>
      <c r="B315" s="53">
        <v>42</v>
      </c>
      <c r="C315" s="46" t="s">
        <v>9</v>
      </c>
      <c r="D315" s="55">
        <v>0</v>
      </c>
      <c r="E315" s="45" t="s">
        <v>313</v>
      </c>
      <c r="F315" s="56">
        <v>0</v>
      </c>
      <c r="G315" s="56">
        <v>0</v>
      </c>
      <c r="H315" s="56">
        <v>0</v>
      </c>
      <c r="I315" s="42"/>
    </row>
    <row r="316" spans="1:12" ht="52.5" customHeight="1" x14ac:dyDescent="0.25">
      <c r="A316" s="62">
        <v>11</v>
      </c>
      <c r="B316" s="63" t="s">
        <v>408</v>
      </c>
      <c r="C316" s="50" t="s">
        <v>414</v>
      </c>
      <c r="D316" s="52">
        <v>0</v>
      </c>
      <c r="E316" s="89" t="s">
        <v>454</v>
      </c>
      <c r="F316" s="52">
        <v>30000</v>
      </c>
      <c r="G316" s="52">
        <v>10000</v>
      </c>
      <c r="H316" s="52">
        <v>0</v>
      </c>
      <c r="I316" s="74"/>
    </row>
    <row r="317" spans="1:12" ht="25.5" x14ac:dyDescent="0.25">
      <c r="A317" s="46"/>
      <c r="B317" s="53"/>
      <c r="C317" s="46" t="s">
        <v>221</v>
      </c>
      <c r="D317" s="55">
        <v>0</v>
      </c>
      <c r="E317" s="90" t="s">
        <v>454</v>
      </c>
      <c r="F317" s="55">
        <v>30000</v>
      </c>
      <c r="G317" s="55">
        <v>10000</v>
      </c>
      <c r="H317" s="55">
        <v>0</v>
      </c>
      <c r="I317" s="83"/>
    </row>
    <row r="318" spans="1:12" x14ac:dyDescent="0.25">
      <c r="A318" s="46">
        <v>11</v>
      </c>
      <c r="B318" s="53">
        <v>4</v>
      </c>
      <c r="C318" s="46" t="s">
        <v>222</v>
      </c>
      <c r="D318" s="55">
        <v>0</v>
      </c>
      <c r="E318" s="90" t="s">
        <v>454</v>
      </c>
      <c r="F318" s="55">
        <v>30000</v>
      </c>
      <c r="G318" s="55">
        <v>10000</v>
      </c>
      <c r="H318" s="55">
        <v>0</v>
      </c>
      <c r="I318" s="42"/>
    </row>
    <row r="319" spans="1:12" x14ac:dyDescent="0.25">
      <c r="A319" s="46">
        <v>11</v>
      </c>
      <c r="B319" s="53">
        <v>42</v>
      </c>
      <c r="C319" s="46" t="s">
        <v>9</v>
      </c>
      <c r="D319" s="55">
        <v>0</v>
      </c>
      <c r="E319" s="90" t="s">
        <v>454</v>
      </c>
      <c r="F319" s="55">
        <v>30000</v>
      </c>
      <c r="G319" s="55">
        <v>10000</v>
      </c>
      <c r="H319" s="55">
        <v>0</v>
      </c>
      <c r="I319" s="42"/>
    </row>
    <row r="320" spans="1:12" ht="52.5" customHeight="1" x14ac:dyDescent="0.25">
      <c r="A320" s="62">
        <v>11</v>
      </c>
      <c r="B320" s="63" t="s">
        <v>409</v>
      </c>
      <c r="C320" s="50" t="s">
        <v>415</v>
      </c>
      <c r="D320" s="52">
        <v>0</v>
      </c>
      <c r="E320" s="89" t="s">
        <v>454</v>
      </c>
      <c r="F320" s="52">
        <v>90000</v>
      </c>
      <c r="G320" s="52">
        <v>30000</v>
      </c>
      <c r="H320" s="52">
        <v>0</v>
      </c>
      <c r="I320" s="74"/>
    </row>
    <row r="321" spans="1:9" ht="25.5" x14ac:dyDescent="0.25">
      <c r="A321" s="46"/>
      <c r="B321" s="53"/>
      <c r="C321" s="46" t="s">
        <v>221</v>
      </c>
      <c r="D321" s="55">
        <v>0</v>
      </c>
      <c r="E321" s="90" t="s">
        <v>454</v>
      </c>
      <c r="F321" s="55">
        <v>90000</v>
      </c>
      <c r="G321" s="55">
        <v>30000</v>
      </c>
      <c r="H321" s="55">
        <v>0</v>
      </c>
      <c r="I321" s="83"/>
    </row>
    <row r="322" spans="1:9" x14ac:dyDescent="0.25">
      <c r="A322" s="46">
        <v>11</v>
      </c>
      <c r="B322" s="53">
        <v>4</v>
      </c>
      <c r="C322" s="46" t="s">
        <v>222</v>
      </c>
      <c r="D322" s="55">
        <v>0</v>
      </c>
      <c r="E322" s="90" t="s">
        <v>454</v>
      </c>
      <c r="F322" s="55">
        <v>90000</v>
      </c>
      <c r="G322" s="55">
        <v>30000</v>
      </c>
      <c r="H322" s="55">
        <v>0</v>
      </c>
      <c r="I322" s="42"/>
    </row>
    <row r="323" spans="1:9" x14ac:dyDescent="0.25">
      <c r="A323" s="46">
        <v>11</v>
      </c>
      <c r="B323" s="53">
        <v>42</v>
      </c>
      <c r="C323" s="46" t="s">
        <v>9</v>
      </c>
      <c r="D323" s="55">
        <v>0</v>
      </c>
      <c r="E323" s="90" t="s">
        <v>454</v>
      </c>
      <c r="F323" s="55">
        <v>90000</v>
      </c>
      <c r="G323" s="55">
        <v>30000</v>
      </c>
      <c r="H323" s="55">
        <v>0</v>
      </c>
      <c r="I323" s="42"/>
    </row>
    <row r="324" spans="1:9" ht="52.5" customHeight="1" x14ac:dyDescent="0.25">
      <c r="A324" s="62">
        <v>11</v>
      </c>
      <c r="B324" s="63" t="s">
        <v>411</v>
      </c>
      <c r="C324" s="50" t="s">
        <v>416</v>
      </c>
      <c r="D324" s="52">
        <v>0</v>
      </c>
      <c r="E324" s="89" t="s">
        <v>454</v>
      </c>
      <c r="F324" s="52">
        <v>90000</v>
      </c>
      <c r="G324" s="52">
        <v>30000</v>
      </c>
      <c r="H324" s="52">
        <v>0</v>
      </c>
      <c r="I324" s="74"/>
    </row>
    <row r="325" spans="1:9" ht="25.5" x14ac:dyDescent="0.25">
      <c r="A325" s="46"/>
      <c r="B325" s="53"/>
      <c r="C325" s="46" t="s">
        <v>221</v>
      </c>
      <c r="D325" s="55">
        <v>0</v>
      </c>
      <c r="E325" s="90" t="s">
        <v>454</v>
      </c>
      <c r="F325" s="55">
        <v>90000</v>
      </c>
      <c r="G325" s="55">
        <v>30000</v>
      </c>
      <c r="H325" s="55">
        <v>0</v>
      </c>
      <c r="I325" s="83"/>
    </row>
    <row r="326" spans="1:9" x14ac:dyDescent="0.25">
      <c r="A326" s="46">
        <v>11</v>
      </c>
      <c r="B326" s="53">
        <v>4</v>
      </c>
      <c r="C326" s="46" t="s">
        <v>222</v>
      </c>
      <c r="D326" s="55">
        <v>0</v>
      </c>
      <c r="E326" s="90" t="s">
        <v>454</v>
      </c>
      <c r="F326" s="55">
        <v>90000</v>
      </c>
      <c r="G326" s="55">
        <v>30000</v>
      </c>
      <c r="H326" s="55">
        <v>0</v>
      </c>
      <c r="I326" s="42"/>
    </row>
    <row r="327" spans="1:9" x14ac:dyDescent="0.25">
      <c r="A327" s="46">
        <v>11</v>
      </c>
      <c r="B327" s="53">
        <v>42</v>
      </c>
      <c r="C327" s="46" t="s">
        <v>9</v>
      </c>
      <c r="D327" s="55">
        <v>0</v>
      </c>
      <c r="E327" s="90" t="s">
        <v>454</v>
      </c>
      <c r="F327" s="55">
        <v>90000</v>
      </c>
      <c r="G327" s="55">
        <v>30000</v>
      </c>
      <c r="H327" s="55">
        <v>0</v>
      </c>
      <c r="I327" s="42"/>
    </row>
    <row r="328" spans="1:9" ht="25.5" x14ac:dyDescent="0.25">
      <c r="A328" s="62">
        <v>11</v>
      </c>
      <c r="B328" s="63" t="s">
        <v>412</v>
      </c>
      <c r="C328" s="50" t="s">
        <v>410</v>
      </c>
      <c r="D328" s="52">
        <v>0</v>
      </c>
      <c r="E328" s="52">
        <v>0</v>
      </c>
      <c r="F328" s="52">
        <v>20000</v>
      </c>
      <c r="G328" s="52">
        <v>0</v>
      </c>
      <c r="H328" s="52">
        <v>0</v>
      </c>
      <c r="I328" s="42"/>
    </row>
    <row r="329" spans="1:9" ht="25.5" x14ac:dyDescent="0.25">
      <c r="A329" s="64"/>
      <c r="B329" s="65"/>
      <c r="C329" s="46" t="s">
        <v>205</v>
      </c>
      <c r="D329" s="55">
        <v>0</v>
      </c>
      <c r="E329" s="55">
        <v>0</v>
      </c>
      <c r="F329" s="55">
        <v>20000</v>
      </c>
      <c r="G329" s="55">
        <v>0</v>
      </c>
      <c r="H329" s="55">
        <v>0</v>
      </c>
      <c r="I329" s="42"/>
    </row>
    <row r="330" spans="1:9" x14ac:dyDescent="0.25">
      <c r="A330" s="46">
        <v>11</v>
      </c>
      <c r="B330" s="53">
        <v>4</v>
      </c>
      <c r="C330" s="46" t="s">
        <v>9</v>
      </c>
      <c r="D330" s="55">
        <v>0</v>
      </c>
      <c r="E330" s="55">
        <v>0</v>
      </c>
      <c r="F330" s="55">
        <v>20000</v>
      </c>
      <c r="G330" s="55">
        <v>0</v>
      </c>
      <c r="H330" s="55">
        <v>0</v>
      </c>
      <c r="I330" s="42"/>
    </row>
    <row r="331" spans="1:9" x14ac:dyDescent="0.25">
      <c r="A331" s="46">
        <v>11</v>
      </c>
      <c r="B331" s="53">
        <v>42</v>
      </c>
      <c r="C331" s="46" t="s">
        <v>9</v>
      </c>
      <c r="D331" s="55">
        <v>0</v>
      </c>
      <c r="E331" s="55">
        <v>0</v>
      </c>
      <c r="F331" s="55">
        <v>20000</v>
      </c>
      <c r="G331" s="55">
        <v>0</v>
      </c>
      <c r="H331" s="55">
        <v>0</v>
      </c>
      <c r="I331" s="42"/>
    </row>
    <row r="332" spans="1:9" ht="51" x14ac:dyDescent="0.25">
      <c r="A332" s="62">
        <v>11</v>
      </c>
      <c r="B332" s="63" t="s">
        <v>413</v>
      </c>
      <c r="C332" s="50" t="s">
        <v>435</v>
      </c>
      <c r="D332" s="52">
        <v>0</v>
      </c>
      <c r="E332" s="52">
        <v>0</v>
      </c>
      <c r="F332" s="52">
        <v>50000</v>
      </c>
      <c r="G332" s="52">
        <v>0</v>
      </c>
      <c r="H332" s="52">
        <v>0</v>
      </c>
      <c r="I332" s="42"/>
    </row>
    <row r="333" spans="1:9" ht="25.5" x14ac:dyDescent="0.25">
      <c r="A333" s="64"/>
      <c r="B333" s="65"/>
      <c r="C333" s="46" t="s">
        <v>205</v>
      </c>
      <c r="D333" s="55">
        <v>0</v>
      </c>
      <c r="E333" s="55">
        <v>0</v>
      </c>
      <c r="F333" s="55">
        <v>50000</v>
      </c>
      <c r="G333" s="55">
        <v>0</v>
      </c>
      <c r="H333" s="55">
        <v>0</v>
      </c>
      <c r="I333" s="42"/>
    </row>
    <row r="334" spans="1:9" x14ac:dyDescent="0.25">
      <c r="A334" s="46">
        <v>11</v>
      </c>
      <c r="B334" s="53">
        <v>4</v>
      </c>
      <c r="C334" s="46" t="s">
        <v>9</v>
      </c>
      <c r="D334" s="55">
        <v>0</v>
      </c>
      <c r="E334" s="55">
        <v>0</v>
      </c>
      <c r="F334" s="55">
        <v>50000</v>
      </c>
      <c r="G334" s="55">
        <v>0</v>
      </c>
      <c r="H334" s="55">
        <v>0</v>
      </c>
      <c r="I334" s="42"/>
    </row>
    <row r="335" spans="1:9" x14ac:dyDescent="0.25">
      <c r="A335" s="46">
        <v>11</v>
      </c>
      <c r="B335" s="53">
        <v>42</v>
      </c>
      <c r="C335" s="46" t="s">
        <v>9</v>
      </c>
      <c r="D335" s="55">
        <v>0</v>
      </c>
      <c r="E335" s="55">
        <v>0</v>
      </c>
      <c r="F335" s="55">
        <v>50000</v>
      </c>
      <c r="G335" s="55">
        <v>0</v>
      </c>
      <c r="H335" s="55">
        <v>0</v>
      </c>
      <c r="I335" s="42"/>
    </row>
    <row r="336" spans="1:9" ht="25.5" x14ac:dyDescent="0.25">
      <c r="A336" s="48">
        <v>11</v>
      </c>
      <c r="B336" s="47" t="s">
        <v>223</v>
      </c>
      <c r="C336" s="48" t="s">
        <v>224</v>
      </c>
      <c r="D336" s="49">
        <v>74081.100000000006</v>
      </c>
      <c r="E336" s="41">
        <f>E337+E341+E349+E345</f>
        <v>77000</v>
      </c>
      <c r="F336" s="41">
        <f>F337+F341+F349+F345</f>
        <v>92000</v>
      </c>
      <c r="G336" s="41">
        <f t="shared" ref="G336:H336" si="10">G337+G341+G349+G345</f>
        <v>92000</v>
      </c>
      <c r="H336" s="41">
        <f t="shared" si="10"/>
        <v>92000</v>
      </c>
      <c r="I336" s="42"/>
    </row>
    <row r="337" spans="1:9" ht="33" customHeight="1" x14ac:dyDescent="0.25">
      <c r="A337" s="50">
        <v>11</v>
      </c>
      <c r="B337" s="51" t="s">
        <v>225</v>
      </c>
      <c r="C337" s="50" t="s">
        <v>226</v>
      </c>
      <c r="D337" s="52">
        <v>2750</v>
      </c>
      <c r="E337" s="52">
        <v>3000</v>
      </c>
      <c r="F337" s="52">
        <v>3000</v>
      </c>
      <c r="G337" s="52">
        <v>3000</v>
      </c>
      <c r="H337" s="52">
        <v>3000</v>
      </c>
      <c r="I337" s="42"/>
    </row>
    <row r="338" spans="1:9" ht="25.5" x14ac:dyDescent="0.25">
      <c r="A338" s="35"/>
      <c r="B338" s="61"/>
      <c r="C338" s="46" t="s">
        <v>227</v>
      </c>
      <c r="D338" s="54">
        <v>2750</v>
      </c>
      <c r="E338" s="54">
        <v>3000</v>
      </c>
      <c r="F338" s="54">
        <v>3000</v>
      </c>
      <c r="G338" s="54">
        <v>3000</v>
      </c>
      <c r="H338" s="54">
        <v>3000</v>
      </c>
      <c r="I338" s="42"/>
    </row>
    <row r="339" spans="1:9" x14ac:dyDescent="0.25">
      <c r="A339" s="46">
        <v>11</v>
      </c>
      <c r="B339" s="53">
        <v>3</v>
      </c>
      <c r="C339" s="46" t="s">
        <v>8</v>
      </c>
      <c r="D339" s="54">
        <v>2750</v>
      </c>
      <c r="E339" s="54">
        <v>3000</v>
      </c>
      <c r="F339" s="54">
        <v>3000</v>
      </c>
      <c r="G339" s="54">
        <v>3000</v>
      </c>
      <c r="H339" s="54">
        <v>3000</v>
      </c>
      <c r="I339" s="42"/>
    </row>
    <row r="340" spans="1:9" x14ac:dyDescent="0.25">
      <c r="A340" s="46">
        <v>11</v>
      </c>
      <c r="B340" s="53">
        <v>32</v>
      </c>
      <c r="C340" s="46" t="s">
        <v>43</v>
      </c>
      <c r="D340" s="54">
        <v>2750</v>
      </c>
      <c r="E340" s="54">
        <v>3000</v>
      </c>
      <c r="F340" s="54">
        <v>3000</v>
      </c>
      <c r="G340" s="54">
        <v>3000</v>
      </c>
      <c r="H340" s="54">
        <v>3000</v>
      </c>
      <c r="I340" s="42"/>
    </row>
    <row r="341" spans="1:9" ht="32.25" customHeight="1" x14ac:dyDescent="0.25">
      <c r="A341" s="50">
        <v>11</v>
      </c>
      <c r="B341" s="51" t="s">
        <v>228</v>
      </c>
      <c r="C341" s="50" t="s">
        <v>229</v>
      </c>
      <c r="D341" s="52">
        <v>66545.47</v>
      </c>
      <c r="E341" s="52">
        <v>70000</v>
      </c>
      <c r="F341" s="52">
        <v>80000</v>
      </c>
      <c r="G341" s="52">
        <v>80000</v>
      </c>
      <c r="H341" s="52">
        <v>80000</v>
      </c>
      <c r="I341" s="42"/>
    </row>
    <row r="342" spans="1:9" ht="25.5" x14ac:dyDescent="0.25">
      <c r="A342" s="35"/>
      <c r="B342" s="61"/>
      <c r="C342" s="46" t="s">
        <v>227</v>
      </c>
      <c r="D342" s="54">
        <v>66545.47</v>
      </c>
      <c r="E342" s="54">
        <v>70000</v>
      </c>
      <c r="F342" s="55">
        <v>80000</v>
      </c>
      <c r="G342" s="55">
        <v>80000</v>
      </c>
      <c r="H342" s="55">
        <v>80000</v>
      </c>
      <c r="I342" s="42"/>
    </row>
    <row r="343" spans="1:9" x14ac:dyDescent="0.25">
      <c r="A343" s="46">
        <v>11</v>
      </c>
      <c r="B343" s="53">
        <v>3</v>
      </c>
      <c r="C343" s="46" t="s">
        <v>8</v>
      </c>
      <c r="D343" s="54">
        <v>66545.47</v>
      </c>
      <c r="E343" s="54">
        <v>70000</v>
      </c>
      <c r="F343" s="55">
        <v>80000</v>
      </c>
      <c r="G343" s="55">
        <v>80000</v>
      </c>
      <c r="H343" s="55">
        <v>80000</v>
      </c>
      <c r="I343" s="42"/>
    </row>
    <row r="344" spans="1:9" x14ac:dyDescent="0.25">
      <c r="A344" s="46">
        <v>11</v>
      </c>
      <c r="B344" s="53">
        <v>38</v>
      </c>
      <c r="C344" s="46" t="s">
        <v>47</v>
      </c>
      <c r="D344" s="54">
        <v>66545.47</v>
      </c>
      <c r="E344" s="54">
        <v>70000</v>
      </c>
      <c r="F344" s="55">
        <v>80000</v>
      </c>
      <c r="G344" s="55">
        <v>80000</v>
      </c>
      <c r="H344" s="55">
        <v>80000</v>
      </c>
      <c r="I344" s="42"/>
    </row>
    <row r="345" spans="1:9" ht="20.25" customHeight="1" x14ac:dyDescent="0.25">
      <c r="A345" s="50">
        <v>11</v>
      </c>
      <c r="B345" s="51" t="s">
        <v>230</v>
      </c>
      <c r="C345" s="50" t="s">
        <v>231</v>
      </c>
      <c r="D345" s="52">
        <v>4785.63</v>
      </c>
      <c r="E345" s="52">
        <v>4000</v>
      </c>
      <c r="F345" s="52">
        <v>4000</v>
      </c>
      <c r="G345" s="52">
        <v>4000</v>
      </c>
      <c r="H345" s="52">
        <v>4000</v>
      </c>
      <c r="I345" s="42"/>
    </row>
    <row r="346" spans="1:9" ht="25.5" x14ac:dyDescent="0.25">
      <c r="A346" s="35"/>
      <c r="B346" s="53"/>
      <c r="C346" s="46" t="s">
        <v>227</v>
      </c>
      <c r="D346" s="54">
        <v>4785.63</v>
      </c>
      <c r="E346" s="54">
        <v>4000</v>
      </c>
      <c r="F346" s="55">
        <v>4000</v>
      </c>
      <c r="G346" s="55">
        <v>4000</v>
      </c>
      <c r="H346" s="55">
        <v>4000</v>
      </c>
      <c r="I346" s="42"/>
    </row>
    <row r="347" spans="1:9" x14ac:dyDescent="0.25">
      <c r="A347" s="46">
        <v>11</v>
      </c>
      <c r="B347" s="53">
        <v>3</v>
      </c>
      <c r="C347" s="46" t="s">
        <v>8</v>
      </c>
      <c r="D347" s="54">
        <v>4785.63</v>
      </c>
      <c r="E347" s="54">
        <v>4000</v>
      </c>
      <c r="F347" s="55">
        <v>4000</v>
      </c>
      <c r="G347" s="55">
        <v>4000</v>
      </c>
      <c r="H347" s="55">
        <v>4000</v>
      </c>
      <c r="I347" s="42"/>
    </row>
    <row r="348" spans="1:9" x14ac:dyDescent="0.25">
      <c r="A348" s="46">
        <v>11</v>
      </c>
      <c r="B348" s="53">
        <v>38</v>
      </c>
      <c r="C348" s="46" t="s">
        <v>47</v>
      </c>
      <c r="D348" s="54">
        <v>4785.63</v>
      </c>
      <c r="E348" s="54">
        <v>4000</v>
      </c>
      <c r="F348" s="55">
        <v>4000</v>
      </c>
      <c r="G348" s="55">
        <v>4000</v>
      </c>
      <c r="H348" s="55">
        <v>4000</v>
      </c>
      <c r="I348" s="42"/>
    </row>
    <row r="349" spans="1:9" ht="30.75" customHeight="1" x14ac:dyDescent="0.25">
      <c r="A349" s="50">
        <v>11</v>
      </c>
      <c r="B349" s="51" t="s">
        <v>320</v>
      </c>
      <c r="C349" s="50" t="s">
        <v>321</v>
      </c>
      <c r="D349" s="52">
        <v>0</v>
      </c>
      <c r="E349" s="52">
        <v>0</v>
      </c>
      <c r="F349" s="52">
        <v>5000</v>
      </c>
      <c r="G349" s="52">
        <v>5000</v>
      </c>
      <c r="H349" s="52">
        <v>5000</v>
      </c>
      <c r="I349" s="42"/>
    </row>
    <row r="350" spans="1:9" ht="25.5" x14ac:dyDescent="0.25">
      <c r="A350" s="50"/>
      <c r="B350" s="51"/>
      <c r="C350" s="46" t="s">
        <v>227</v>
      </c>
      <c r="D350" s="55">
        <v>0</v>
      </c>
      <c r="E350" s="55">
        <v>0</v>
      </c>
      <c r="F350" s="56">
        <v>5000</v>
      </c>
      <c r="G350" s="56">
        <v>5000</v>
      </c>
      <c r="H350" s="56">
        <v>5000</v>
      </c>
      <c r="I350" s="42"/>
    </row>
    <row r="351" spans="1:9" x14ac:dyDescent="0.25">
      <c r="A351" s="46">
        <v>11</v>
      </c>
      <c r="B351" s="53">
        <v>3</v>
      </c>
      <c r="C351" s="46" t="s">
        <v>8</v>
      </c>
      <c r="D351" s="54">
        <v>0</v>
      </c>
      <c r="E351" s="54">
        <v>0</v>
      </c>
      <c r="F351" s="56">
        <v>5000</v>
      </c>
      <c r="G351" s="56">
        <v>5000</v>
      </c>
      <c r="H351" s="56">
        <v>5000</v>
      </c>
      <c r="I351" s="42"/>
    </row>
    <row r="352" spans="1:9" x14ac:dyDescent="0.25">
      <c r="A352" s="46">
        <v>11</v>
      </c>
      <c r="B352" s="53">
        <v>32</v>
      </c>
      <c r="C352" s="46" t="s">
        <v>43</v>
      </c>
      <c r="D352" s="54">
        <v>0</v>
      </c>
      <c r="E352" s="54">
        <v>0</v>
      </c>
      <c r="F352" s="56">
        <v>5000</v>
      </c>
      <c r="G352" s="56">
        <v>5000</v>
      </c>
      <c r="H352" s="56">
        <v>5000</v>
      </c>
      <c r="I352" s="42"/>
    </row>
    <row r="353" spans="1:9" ht="25.5" x14ac:dyDescent="0.25">
      <c r="A353" s="48">
        <v>11</v>
      </c>
      <c r="B353" s="47" t="s">
        <v>232</v>
      </c>
      <c r="C353" s="48" t="s">
        <v>233</v>
      </c>
      <c r="D353" s="49">
        <v>101201.88</v>
      </c>
      <c r="E353" s="41">
        <f>E354+E358</f>
        <v>55000</v>
      </c>
      <c r="F353" s="41">
        <f>F354+F358</f>
        <v>70000</v>
      </c>
      <c r="G353" s="41">
        <f t="shared" ref="G353:H353" si="11">G354+G358</f>
        <v>70000</v>
      </c>
      <c r="H353" s="41">
        <f t="shared" si="11"/>
        <v>70000</v>
      </c>
      <c r="I353" s="42"/>
    </row>
    <row r="354" spans="1:9" ht="29.25" customHeight="1" x14ac:dyDescent="0.25">
      <c r="A354" s="50">
        <v>11</v>
      </c>
      <c r="B354" s="51" t="s">
        <v>234</v>
      </c>
      <c r="C354" s="50" t="s">
        <v>235</v>
      </c>
      <c r="D354" s="52">
        <v>101201.88</v>
      </c>
      <c r="E354" s="52">
        <v>40000</v>
      </c>
      <c r="F354" s="52">
        <v>60000</v>
      </c>
      <c r="G354" s="52">
        <v>60000</v>
      </c>
      <c r="H354" s="52">
        <v>60000</v>
      </c>
      <c r="I354" s="42"/>
    </row>
    <row r="355" spans="1:9" ht="25.5" x14ac:dyDescent="0.25">
      <c r="A355" s="35"/>
      <c r="B355" s="47"/>
      <c r="C355" s="46" t="s">
        <v>227</v>
      </c>
      <c r="D355" s="54">
        <v>101201.88</v>
      </c>
      <c r="E355" s="54">
        <v>40000</v>
      </c>
      <c r="F355" s="55">
        <v>60000</v>
      </c>
      <c r="G355" s="55">
        <v>60000</v>
      </c>
      <c r="H355" s="55">
        <v>60000</v>
      </c>
      <c r="I355" s="42"/>
    </row>
    <row r="356" spans="1:9" x14ac:dyDescent="0.25">
      <c r="A356" s="46">
        <v>11</v>
      </c>
      <c r="B356" s="53">
        <v>3</v>
      </c>
      <c r="C356" s="46" t="s">
        <v>8</v>
      </c>
      <c r="D356" s="54">
        <v>101201.88</v>
      </c>
      <c r="E356" s="54">
        <v>40000</v>
      </c>
      <c r="F356" s="55">
        <v>60000</v>
      </c>
      <c r="G356" s="55">
        <v>60000</v>
      </c>
      <c r="H356" s="55">
        <v>60000</v>
      </c>
      <c r="I356" s="42"/>
    </row>
    <row r="357" spans="1:9" x14ac:dyDescent="0.25">
      <c r="A357" s="46">
        <v>11</v>
      </c>
      <c r="B357" s="53">
        <v>38</v>
      </c>
      <c r="C357" s="46" t="s">
        <v>47</v>
      </c>
      <c r="D357" s="54">
        <v>101201.88</v>
      </c>
      <c r="E357" s="54">
        <v>40000</v>
      </c>
      <c r="F357" s="55">
        <v>60000</v>
      </c>
      <c r="G357" s="55">
        <v>60000</v>
      </c>
      <c r="H357" s="55">
        <v>60000</v>
      </c>
      <c r="I357" s="42"/>
    </row>
    <row r="358" spans="1:9" ht="32.25" customHeight="1" x14ac:dyDescent="0.25">
      <c r="A358" s="50">
        <v>11</v>
      </c>
      <c r="B358" s="51" t="s">
        <v>236</v>
      </c>
      <c r="C358" s="50" t="s">
        <v>237</v>
      </c>
      <c r="D358" s="52">
        <v>0</v>
      </c>
      <c r="E358" s="52">
        <v>15000</v>
      </c>
      <c r="F358" s="52">
        <v>10000</v>
      </c>
      <c r="G358" s="52">
        <v>10000</v>
      </c>
      <c r="H358" s="52">
        <v>10000</v>
      </c>
      <c r="I358" s="42"/>
    </row>
    <row r="359" spans="1:9" ht="25.5" x14ac:dyDescent="0.25">
      <c r="A359" s="35"/>
      <c r="B359" s="53"/>
      <c r="C359" s="46" t="s">
        <v>227</v>
      </c>
      <c r="D359" s="54">
        <v>0</v>
      </c>
      <c r="E359" s="54">
        <v>15000</v>
      </c>
      <c r="F359" s="55">
        <v>10000</v>
      </c>
      <c r="G359" s="55">
        <v>10000</v>
      </c>
      <c r="H359" s="55">
        <v>10000</v>
      </c>
      <c r="I359" s="42"/>
    </row>
    <row r="360" spans="1:9" x14ac:dyDescent="0.25">
      <c r="A360" s="46">
        <v>11</v>
      </c>
      <c r="B360" s="53">
        <v>3</v>
      </c>
      <c r="C360" s="46" t="s">
        <v>8</v>
      </c>
      <c r="D360" s="54">
        <v>0</v>
      </c>
      <c r="E360" s="54">
        <v>15000</v>
      </c>
      <c r="F360" s="55">
        <v>10000</v>
      </c>
      <c r="G360" s="55">
        <v>10000</v>
      </c>
      <c r="H360" s="55">
        <v>10000</v>
      </c>
      <c r="I360" s="42"/>
    </row>
    <row r="361" spans="1:9" x14ac:dyDescent="0.25">
      <c r="A361" s="46">
        <v>11</v>
      </c>
      <c r="B361" s="53">
        <v>32</v>
      </c>
      <c r="C361" s="46" t="s">
        <v>43</v>
      </c>
      <c r="D361" s="54">
        <v>0</v>
      </c>
      <c r="E361" s="54">
        <v>15000</v>
      </c>
      <c r="F361" s="55">
        <v>10000</v>
      </c>
      <c r="G361" s="55">
        <v>10000</v>
      </c>
      <c r="H361" s="55">
        <v>10000</v>
      </c>
      <c r="I361" s="42"/>
    </row>
    <row r="362" spans="1:9" ht="27" customHeight="1" x14ac:dyDescent="0.25">
      <c r="A362" s="48">
        <v>11</v>
      </c>
      <c r="B362" s="47" t="s">
        <v>238</v>
      </c>
      <c r="C362" s="48" t="s">
        <v>239</v>
      </c>
      <c r="D362" s="49">
        <v>4000</v>
      </c>
      <c r="E362" s="85">
        <f>E363</f>
        <v>7000</v>
      </c>
      <c r="F362" s="85">
        <f>F363</f>
        <v>7000</v>
      </c>
      <c r="G362" s="85">
        <f t="shared" ref="G362:H362" si="12">G363</f>
        <v>7000</v>
      </c>
      <c r="H362" s="85">
        <f t="shared" si="12"/>
        <v>7000</v>
      </c>
      <c r="I362" s="42"/>
    </row>
    <row r="363" spans="1:9" ht="30" customHeight="1" x14ac:dyDescent="0.25">
      <c r="A363" s="50">
        <v>11</v>
      </c>
      <c r="B363" s="51" t="s">
        <v>240</v>
      </c>
      <c r="C363" s="50" t="s">
        <v>241</v>
      </c>
      <c r="D363" s="52">
        <v>4000</v>
      </c>
      <c r="E363" s="52">
        <v>7000</v>
      </c>
      <c r="F363" s="52">
        <v>7000</v>
      </c>
      <c r="G363" s="52">
        <v>7000</v>
      </c>
      <c r="H363" s="52">
        <v>7000</v>
      </c>
      <c r="I363" s="42"/>
    </row>
    <row r="364" spans="1:9" ht="25.5" x14ac:dyDescent="0.25">
      <c r="A364" s="35"/>
      <c r="B364" s="47"/>
      <c r="C364" s="46" t="s">
        <v>227</v>
      </c>
      <c r="D364" s="54">
        <v>4000</v>
      </c>
      <c r="E364" s="54">
        <v>7000</v>
      </c>
      <c r="F364" s="55">
        <v>7000</v>
      </c>
      <c r="G364" s="55">
        <v>7000</v>
      </c>
      <c r="H364" s="55">
        <v>7000</v>
      </c>
      <c r="I364" s="42"/>
    </row>
    <row r="365" spans="1:9" x14ac:dyDescent="0.25">
      <c r="A365" s="46">
        <v>11</v>
      </c>
      <c r="B365" s="53">
        <v>3</v>
      </c>
      <c r="C365" s="46" t="s">
        <v>8</v>
      </c>
      <c r="D365" s="54">
        <v>4000</v>
      </c>
      <c r="E365" s="54">
        <v>7000</v>
      </c>
      <c r="F365" s="55">
        <v>7000</v>
      </c>
      <c r="G365" s="55">
        <v>7000</v>
      </c>
      <c r="H365" s="55">
        <v>7000</v>
      </c>
      <c r="I365" s="42"/>
    </row>
    <row r="366" spans="1:9" x14ac:dyDescent="0.25">
      <c r="A366" s="46">
        <v>11</v>
      </c>
      <c r="B366" s="53">
        <v>38</v>
      </c>
      <c r="C366" s="46" t="s">
        <v>47</v>
      </c>
      <c r="D366" s="54">
        <v>4000</v>
      </c>
      <c r="E366" s="54">
        <v>7000</v>
      </c>
      <c r="F366" s="55">
        <v>7000</v>
      </c>
      <c r="G366" s="55">
        <v>7000</v>
      </c>
      <c r="H366" s="55">
        <v>7000</v>
      </c>
      <c r="I366" s="42"/>
    </row>
    <row r="367" spans="1:9" x14ac:dyDescent="0.25">
      <c r="A367" s="48">
        <v>11</v>
      </c>
      <c r="B367" s="47" t="s">
        <v>242</v>
      </c>
      <c r="C367" s="48" t="s">
        <v>243</v>
      </c>
      <c r="D367" s="49">
        <v>131218.35</v>
      </c>
      <c r="E367" s="41">
        <f>E368+E372+E376+E380+E384+E388+E392</f>
        <v>105915.25</v>
      </c>
      <c r="F367" s="41">
        <f>F368+F372+F376+F380+F384+F388+F392</f>
        <v>131809.65</v>
      </c>
      <c r="G367" s="41">
        <f t="shared" ref="G367:H367" si="13">G368+G372+G376+G380+G384+G388+G392</f>
        <v>132000</v>
      </c>
      <c r="H367" s="41">
        <f t="shared" si="13"/>
        <v>132000</v>
      </c>
      <c r="I367" s="42"/>
    </row>
    <row r="368" spans="1:9" ht="32.25" customHeight="1" x14ac:dyDescent="0.25">
      <c r="A368" s="50">
        <v>11</v>
      </c>
      <c r="B368" s="51" t="s">
        <v>244</v>
      </c>
      <c r="C368" s="50" t="s">
        <v>245</v>
      </c>
      <c r="D368" s="52">
        <v>7049.8</v>
      </c>
      <c r="E368" s="52">
        <v>6000</v>
      </c>
      <c r="F368" s="52">
        <v>6000</v>
      </c>
      <c r="G368" s="52">
        <v>6000</v>
      </c>
      <c r="H368" s="52">
        <v>6000</v>
      </c>
      <c r="I368" s="42"/>
    </row>
    <row r="369" spans="1:9" x14ac:dyDescent="0.25">
      <c r="A369" s="35"/>
      <c r="B369" s="47"/>
      <c r="C369" s="46" t="s">
        <v>246</v>
      </c>
      <c r="D369" s="54">
        <v>7049.8</v>
      </c>
      <c r="E369" s="54">
        <v>6000</v>
      </c>
      <c r="F369" s="54">
        <v>6000</v>
      </c>
      <c r="G369" s="54">
        <v>6000</v>
      </c>
      <c r="H369" s="54">
        <v>6000</v>
      </c>
      <c r="I369" s="42"/>
    </row>
    <row r="370" spans="1:9" x14ac:dyDescent="0.25">
      <c r="A370" s="46">
        <v>11</v>
      </c>
      <c r="B370" s="53">
        <v>3</v>
      </c>
      <c r="C370" s="46" t="s">
        <v>8</v>
      </c>
      <c r="D370" s="54">
        <v>7049.8</v>
      </c>
      <c r="E370" s="54">
        <v>6000</v>
      </c>
      <c r="F370" s="54">
        <v>6000</v>
      </c>
      <c r="G370" s="54">
        <v>6000</v>
      </c>
      <c r="H370" s="54">
        <v>6000</v>
      </c>
      <c r="I370" s="42"/>
    </row>
    <row r="371" spans="1:9" x14ac:dyDescent="0.25">
      <c r="A371" s="46">
        <v>11</v>
      </c>
      <c r="B371" s="53">
        <v>37</v>
      </c>
      <c r="C371" s="46" t="s">
        <v>247</v>
      </c>
      <c r="D371" s="54">
        <v>7049.8</v>
      </c>
      <c r="E371" s="54">
        <v>6000</v>
      </c>
      <c r="F371" s="54">
        <v>6000</v>
      </c>
      <c r="G371" s="54">
        <v>6000</v>
      </c>
      <c r="H371" s="54">
        <v>6000</v>
      </c>
      <c r="I371" s="42"/>
    </row>
    <row r="372" spans="1:9" ht="31.5" customHeight="1" x14ac:dyDescent="0.25">
      <c r="A372" s="50">
        <v>11</v>
      </c>
      <c r="B372" s="51" t="s">
        <v>248</v>
      </c>
      <c r="C372" s="50" t="s">
        <v>249</v>
      </c>
      <c r="D372" s="52">
        <v>4800</v>
      </c>
      <c r="E372" s="52">
        <v>10000</v>
      </c>
      <c r="F372" s="52">
        <v>15000</v>
      </c>
      <c r="G372" s="52">
        <v>15000</v>
      </c>
      <c r="H372" s="52">
        <v>15000</v>
      </c>
      <c r="I372" s="42"/>
    </row>
    <row r="373" spans="1:9" x14ac:dyDescent="0.25">
      <c r="A373" s="35"/>
      <c r="B373" s="47"/>
      <c r="C373" s="46" t="s">
        <v>246</v>
      </c>
      <c r="D373" s="54">
        <v>4800</v>
      </c>
      <c r="E373" s="54">
        <v>10000</v>
      </c>
      <c r="F373" s="55">
        <v>15000</v>
      </c>
      <c r="G373" s="55">
        <v>15000</v>
      </c>
      <c r="H373" s="55">
        <v>15000</v>
      </c>
      <c r="I373" s="42"/>
    </row>
    <row r="374" spans="1:9" x14ac:dyDescent="0.25">
      <c r="A374" s="46">
        <v>11</v>
      </c>
      <c r="B374" s="53">
        <v>3</v>
      </c>
      <c r="C374" s="46" t="s">
        <v>8</v>
      </c>
      <c r="D374" s="54">
        <v>4800</v>
      </c>
      <c r="E374" s="54">
        <v>10000</v>
      </c>
      <c r="F374" s="55">
        <v>15000</v>
      </c>
      <c r="G374" s="55">
        <v>15000</v>
      </c>
      <c r="H374" s="55">
        <v>15000</v>
      </c>
      <c r="I374" s="42"/>
    </row>
    <row r="375" spans="1:9" ht="25.5" x14ac:dyDescent="0.25">
      <c r="A375" s="46">
        <v>11</v>
      </c>
      <c r="B375" s="53">
        <v>37</v>
      </c>
      <c r="C375" s="46" t="s">
        <v>250</v>
      </c>
      <c r="D375" s="54">
        <v>4800</v>
      </c>
      <c r="E375" s="54">
        <v>10000</v>
      </c>
      <c r="F375" s="55">
        <v>15000</v>
      </c>
      <c r="G375" s="55">
        <v>15000</v>
      </c>
      <c r="H375" s="55">
        <v>15000</v>
      </c>
      <c r="I375" s="42"/>
    </row>
    <row r="376" spans="1:9" ht="30.75" customHeight="1" x14ac:dyDescent="0.25">
      <c r="A376" s="50">
        <v>11</v>
      </c>
      <c r="B376" s="51" t="s">
        <v>251</v>
      </c>
      <c r="C376" s="50" t="s">
        <v>252</v>
      </c>
      <c r="D376" s="52">
        <v>3513.27</v>
      </c>
      <c r="E376" s="52">
        <v>4000</v>
      </c>
      <c r="F376" s="52">
        <v>4500</v>
      </c>
      <c r="G376" s="52">
        <v>4500</v>
      </c>
      <c r="H376" s="52">
        <v>4500</v>
      </c>
      <c r="I376" s="42"/>
    </row>
    <row r="377" spans="1:9" x14ac:dyDescent="0.25">
      <c r="A377" s="35"/>
      <c r="B377" s="53"/>
      <c r="C377" s="46" t="s">
        <v>246</v>
      </c>
      <c r="D377" s="54">
        <v>3513.27</v>
      </c>
      <c r="E377" s="54">
        <v>4000</v>
      </c>
      <c r="F377" s="55">
        <v>4500</v>
      </c>
      <c r="G377" s="55">
        <v>4500</v>
      </c>
      <c r="H377" s="55">
        <v>4500</v>
      </c>
      <c r="I377" s="42"/>
    </row>
    <row r="378" spans="1:9" x14ac:dyDescent="0.25">
      <c r="A378" s="46">
        <v>11</v>
      </c>
      <c r="B378" s="53">
        <v>3</v>
      </c>
      <c r="C378" s="46" t="s">
        <v>8</v>
      </c>
      <c r="D378" s="54">
        <v>3513.27</v>
      </c>
      <c r="E378" s="54">
        <v>4000</v>
      </c>
      <c r="F378" s="55">
        <v>4500</v>
      </c>
      <c r="G378" s="55">
        <v>4500</v>
      </c>
      <c r="H378" s="55">
        <v>4500</v>
      </c>
      <c r="I378" s="42"/>
    </row>
    <row r="379" spans="1:9" ht="25.5" x14ac:dyDescent="0.25">
      <c r="A379" s="46">
        <v>11</v>
      </c>
      <c r="B379" s="53">
        <v>37</v>
      </c>
      <c r="C379" s="46" t="s">
        <v>250</v>
      </c>
      <c r="D379" s="54">
        <v>3513.27</v>
      </c>
      <c r="E379" s="54">
        <v>4000</v>
      </c>
      <c r="F379" s="55">
        <v>4500</v>
      </c>
      <c r="G379" s="55">
        <v>4500</v>
      </c>
      <c r="H379" s="55">
        <v>4500</v>
      </c>
      <c r="I379" s="42"/>
    </row>
    <row r="380" spans="1:9" ht="27.75" customHeight="1" x14ac:dyDescent="0.25">
      <c r="A380" s="50">
        <v>11</v>
      </c>
      <c r="B380" s="51" t="s">
        <v>253</v>
      </c>
      <c r="C380" s="50" t="s">
        <v>254</v>
      </c>
      <c r="D380" s="52">
        <v>69913.850000000006</v>
      </c>
      <c r="E380" s="52">
        <v>50000</v>
      </c>
      <c r="F380" s="52">
        <v>55000</v>
      </c>
      <c r="G380" s="52">
        <v>55000</v>
      </c>
      <c r="H380" s="52">
        <v>55000</v>
      </c>
      <c r="I380" s="42"/>
    </row>
    <row r="381" spans="1:9" x14ac:dyDescent="0.25">
      <c r="A381" s="35"/>
      <c r="B381" s="53"/>
      <c r="C381" s="46" t="s">
        <v>246</v>
      </c>
      <c r="D381" s="54">
        <v>69913.850000000006</v>
      </c>
      <c r="E381" s="54">
        <v>50000</v>
      </c>
      <c r="F381" s="55">
        <v>55000</v>
      </c>
      <c r="G381" s="55">
        <v>55000</v>
      </c>
      <c r="H381" s="55">
        <v>55000</v>
      </c>
      <c r="I381" s="42"/>
    </row>
    <row r="382" spans="1:9" x14ac:dyDescent="0.25">
      <c r="A382" s="46">
        <v>11</v>
      </c>
      <c r="B382" s="53">
        <v>3</v>
      </c>
      <c r="C382" s="46" t="s">
        <v>8</v>
      </c>
      <c r="D382" s="54">
        <v>69913.850000000006</v>
      </c>
      <c r="E382" s="54">
        <v>50000</v>
      </c>
      <c r="F382" s="55">
        <v>55000</v>
      </c>
      <c r="G382" s="55">
        <v>55000</v>
      </c>
      <c r="H382" s="55">
        <v>55000</v>
      </c>
      <c r="I382" s="42"/>
    </row>
    <row r="383" spans="1:9" ht="25.5" x14ac:dyDescent="0.25">
      <c r="A383" s="46">
        <v>11</v>
      </c>
      <c r="B383" s="53">
        <v>37</v>
      </c>
      <c r="C383" s="46" t="s">
        <v>250</v>
      </c>
      <c r="D383" s="54">
        <v>69913.850000000006</v>
      </c>
      <c r="E383" s="54">
        <v>50000</v>
      </c>
      <c r="F383" s="55">
        <v>55000</v>
      </c>
      <c r="G383" s="55">
        <v>55000</v>
      </c>
      <c r="H383" s="55">
        <v>55000</v>
      </c>
      <c r="I383" s="42"/>
    </row>
    <row r="384" spans="1:9" ht="45" customHeight="1" x14ac:dyDescent="0.25">
      <c r="A384" s="50">
        <v>11</v>
      </c>
      <c r="B384" s="51" t="s">
        <v>255</v>
      </c>
      <c r="C384" s="50" t="s">
        <v>256</v>
      </c>
      <c r="D384" s="52">
        <v>37000</v>
      </c>
      <c r="E384" s="52">
        <v>27000</v>
      </c>
      <c r="F384" s="52">
        <v>40000</v>
      </c>
      <c r="G384" s="52">
        <v>40000</v>
      </c>
      <c r="H384" s="52">
        <v>40000</v>
      </c>
      <c r="I384" s="42"/>
    </row>
    <row r="385" spans="1:9" x14ac:dyDescent="0.25">
      <c r="A385" s="35"/>
      <c r="B385" s="53"/>
      <c r="C385" s="46" t="s">
        <v>246</v>
      </c>
      <c r="D385" s="54">
        <v>37000</v>
      </c>
      <c r="E385" s="54">
        <v>27000</v>
      </c>
      <c r="F385" s="55">
        <v>40000</v>
      </c>
      <c r="G385" s="55">
        <v>40000</v>
      </c>
      <c r="H385" s="55">
        <v>40000</v>
      </c>
      <c r="I385" s="42"/>
    </row>
    <row r="386" spans="1:9" x14ac:dyDescent="0.25">
      <c r="A386" s="46">
        <v>11</v>
      </c>
      <c r="B386" s="53">
        <v>3</v>
      </c>
      <c r="C386" s="46" t="s">
        <v>8</v>
      </c>
      <c r="D386" s="54">
        <v>37000</v>
      </c>
      <c r="E386" s="54">
        <v>27000</v>
      </c>
      <c r="F386" s="55">
        <v>40000</v>
      </c>
      <c r="G386" s="55">
        <v>40000</v>
      </c>
      <c r="H386" s="55">
        <v>40000</v>
      </c>
      <c r="I386" s="42"/>
    </row>
    <row r="387" spans="1:9" ht="25.5" x14ac:dyDescent="0.25">
      <c r="A387" s="46">
        <v>11</v>
      </c>
      <c r="B387" s="53">
        <v>37</v>
      </c>
      <c r="C387" s="46" t="s">
        <v>250</v>
      </c>
      <c r="D387" s="54">
        <v>37000</v>
      </c>
      <c r="E387" s="54">
        <v>27000</v>
      </c>
      <c r="F387" s="55">
        <v>40000</v>
      </c>
      <c r="G387" s="55">
        <v>40000</v>
      </c>
      <c r="H387" s="55">
        <v>40000</v>
      </c>
      <c r="I387" s="42"/>
    </row>
    <row r="388" spans="1:9" ht="29.25" customHeight="1" x14ac:dyDescent="0.25">
      <c r="A388" s="50">
        <v>11</v>
      </c>
      <c r="B388" s="51" t="s">
        <v>257</v>
      </c>
      <c r="C388" s="50" t="s">
        <v>258</v>
      </c>
      <c r="D388" s="52">
        <v>7730.02</v>
      </c>
      <c r="E388" s="52">
        <v>6915.25</v>
      </c>
      <c r="F388" s="52">
        <v>9309.65</v>
      </c>
      <c r="G388" s="52">
        <v>9500</v>
      </c>
      <c r="H388" s="52">
        <v>9500</v>
      </c>
      <c r="I388" s="42"/>
    </row>
    <row r="389" spans="1:9" x14ac:dyDescent="0.25">
      <c r="A389" s="35"/>
      <c r="B389" s="61"/>
      <c r="C389" s="46" t="s">
        <v>246</v>
      </c>
      <c r="D389" s="54">
        <v>7730.02</v>
      </c>
      <c r="E389" s="54">
        <v>6915.25</v>
      </c>
      <c r="F389" s="55">
        <v>9309.65</v>
      </c>
      <c r="G389" s="55">
        <v>9500</v>
      </c>
      <c r="H389" s="55">
        <v>9500</v>
      </c>
      <c r="I389" s="42"/>
    </row>
    <row r="390" spans="1:9" x14ac:dyDescent="0.25">
      <c r="A390" s="46">
        <v>11</v>
      </c>
      <c r="B390" s="53">
        <v>3</v>
      </c>
      <c r="C390" s="46" t="s">
        <v>8</v>
      </c>
      <c r="D390" s="54">
        <v>7730.02</v>
      </c>
      <c r="E390" s="54">
        <v>6915.25</v>
      </c>
      <c r="F390" s="55">
        <v>9309.65</v>
      </c>
      <c r="G390" s="55">
        <v>9500</v>
      </c>
      <c r="H390" s="55">
        <v>9500</v>
      </c>
      <c r="I390" s="42"/>
    </row>
    <row r="391" spans="1:9" x14ac:dyDescent="0.25">
      <c r="A391" s="46">
        <v>11</v>
      </c>
      <c r="B391" s="53">
        <v>38</v>
      </c>
      <c r="C391" s="46" t="s">
        <v>47</v>
      </c>
      <c r="D391" s="54">
        <v>7730.02</v>
      </c>
      <c r="E391" s="54">
        <v>6915.25</v>
      </c>
      <c r="F391" s="55">
        <v>9309.65</v>
      </c>
      <c r="G391" s="55">
        <v>9500</v>
      </c>
      <c r="H391" s="55">
        <v>9500</v>
      </c>
      <c r="I391" s="42"/>
    </row>
    <row r="392" spans="1:9" ht="33" customHeight="1" x14ac:dyDescent="0.25">
      <c r="A392" s="50">
        <v>11</v>
      </c>
      <c r="B392" s="51" t="s">
        <v>259</v>
      </c>
      <c r="C392" s="50" t="s">
        <v>260</v>
      </c>
      <c r="D392" s="52">
        <v>1211.4100000000001</v>
      </c>
      <c r="E392" s="52">
        <v>2000</v>
      </c>
      <c r="F392" s="52">
        <v>2000</v>
      </c>
      <c r="G392" s="52">
        <v>2000</v>
      </c>
      <c r="H392" s="52">
        <v>2000</v>
      </c>
      <c r="I392" s="42"/>
    </row>
    <row r="393" spans="1:9" x14ac:dyDescent="0.25">
      <c r="A393" s="35"/>
      <c r="B393" s="61"/>
      <c r="C393" s="46" t="s">
        <v>246</v>
      </c>
      <c r="D393" s="54">
        <v>1211.4100000000001</v>
      </c>
      <c r="E393" s="54">
        <v>2000</v>
      </c>
      <c r="F393" s="55">
        <v>2000</v>
      </c>
      <c r="G393" s="55">
        <v>2000</v>
      </c>
      <c r="H393" s="55">
        <v>2000</v>
      </c>
      <c r="I393" s="42"/>
    </row>
    <row r="394" spans="1:9" x14ac:dyDescent="0.25">
      <c r="A394" s="46">
        <v>11</v>
      </c>
      <c r="B394" s="53">
        <v>3</v>
      </c>
      <c r="C394" s="46" t="s">
        <v>8</v>
      </c>
      <c r="D394" s="54">
        <v>1211.4100000000001</v>
      </c>
      <c r="E394" s="54">
        <v>2000</v>
      </c>
      <c r="F394" s="55">
        <v>2000</v>
      </c>
      <c r="G394" s="55">
        <v>2000</v>
      </c>
      <c r="H394" s="55">
        <v>2000</v>
      </c>
      <c r="I394" s="42"/>
    </row>
    <row r="395" spans="1:9" x14ac:dyDescent="0.25">
      <c r="A395" s="46">
        <v>11</v>
      </c>
      <c r="B395" s="53">
        <v>38</v>
      </c>
      <c r="C395" s="46" t="s">
        <v>47</v>
      </c>
      <c r="D395" s="54">
        <v>1211.4100000000001</v>
      </c>
      <c r="E395" s="54">
        <v>2000</v>
      </c>
      <c r="F395" s="55">
        <v>2000</v>
      </c>
      <c r="G395" s="55">
        <v>2000</v>
      </c>
      <c r="H395" s="55">
        <v>2000</v>
      </c>
      <c r="I395" s="42"/>
    </row>
    <row r="396" spans="1:9" ht="25.5" x14ac:dyDescent="0.25">
      <c r="A396" s="48" t="s">
        <v>261</v>
      </c>
      <c r="B396" s="47" t="s">
        <v>262</v>
      </c>
      <c r="C396" s="48" t="s">
        <v>263</v>
      </c>
      <c r="D396" s="49">
        <v>67956.44</v>
      </c>
      <c r="E396" s="41">
        <f>E397+E401+E405+E409+E413+E417+E421+E425</f>
        <v>320500</v>
      </c>
      <c r="F396" s="41">
        <f>F397+F401+F405+F409+F413+F417+F421+F425</f>
        <v>348500</v>
      </c>
      <c r="G396" s="41">
        <f t="shared" ref="G396:H396" si="14">G397+G401+G405+G409+G413+G417+G421+G425</f>
        <v>168500</v>
      </c>
      <c r="H396" s="41">
        <f t="shared" si="14"/>
        <v>68500</v>
      </c>
      <c r="I396" s="42"/>
    </row>
    <row r="397" spans="1:9" ht="30.75" customHeight="1" x14ac:dyDescent="0.25">
      <c r="A397" s="50">
        <v>11</v>
      </c>
      <c r="B397" s="51" t="s">
        <v>264</v>
      </c>
      <c r="C397" s="50" t="s">
        <v>265</v>
      </c>
      <c r="D397" s="52">
        <v>55000</v>
      </c>
      <c r="E397" s="52">
        <v>55000</v>
      </c>
      <c r="F397" s="52">
        <v>60000</v>
      </c>
      <c r="G397" s="52">
        <v>60000</v>
      </c>
      <c r="H397" s="52">
        <v>60000</v>
      </c>
      <c r="I397" s="42"/>
    </row>
    <row r="398" spans="1:9" ht="25.5" x14ac:dyDescent="0.25">
      <c r="A398" s="35"/>
      <c r="B398" s="61"/>
      <c r="C398" s="46" t="s">
        <v>266</v>
      </c>
      <c r="D398" s="54">
        <v>55000</v>
      </c>
      <c r="E398" s="54">
        <v>55000</v>
      </c>
      <c r="F398" s="55">
        <v>60000</v>
      </c>
      <c r="G398" s="55">
        <v>60000</v>
      </c>
      <c r="H398" s="55">
        <v>60000</v>
      </c>
      <c r="I398" s="42"/>
    </row>
    <row r="399" spans="1:9" x14ac:dyDescent="0.25">
      <c r="A399" s="46">
        <v>11</v>
      </c>
      <c r="B399" s="53">
        <v>3</v>
      </c>
      <c r="C399" s="46" t="s">
        <v>8</v>
      </c>
      <c r="D399" s="54">
        <v>55000</v>
      </c>
      <c r="E399" s="54">
        <v>55000</v>
      </c>
      <c r="F399" s="55">
        <v>60000</v>
      </c>
      <c r="G399" s="55">
        <v>60000</v>
      </c>
      <c r="H399" s="55">
        <v>60000</v>
      </c>
      <c r="I399" s="42"/>
    </row>
    <row r="400" spans="1:9" x14ac:dyDescent="0.25">
      <c r="A400" s="46">
        <v>11</v>
      </c>
      <c r="B400" s="53">
        <v>38</v>
      </c>
      <c r="C400" s="46" t="s">
        <v>47</v>
      </c>
      <c r="D400" s="54">
        <v>55000</v>
      </c>
      <c r="E400" s="54">
        <v>55000</v>
      </c>
      <c r="F400" s="55">
        <v>60000</v>
      </c>
      <c r="G400" s="55">
        <v>60000</v>
      </c>
      <c r="H400" s="55">
        <v>60000</v>
      </c>
      <c r="I400" s="42"/>
    </row>
    <row r="401" spans="1:9" ht="35.25" customHeight="1" x14ac:dyDescent="0.25">
      <c r="A401" s="50">
        <v>11</v>
      </c>
      <c r="B401" s="51" t="s">
        <v>267</v>
      </c>
      <c r="C401" s="50" t="s">
        <v>268</v>
      </c>
      <c r="D401" s="52">
        <v>8140.34</v>
      </c>
      <c r="E401" s="52">
        <v>10000</v>
      </c>
      <c r="F401" s="52">
        <v>5000</v>
      </c>
      <c r="G401" s="52">
        <v>5000</v>
      </c>
      <c r="H401" s="52">
        <v>5000</v>
      </c>
      <c r="I401" s="42"/>
    </row>
    <row r="402" spans="1:9" ht="25.5" x14ac:dyDescent="0.25">
      <c r="A402" s="35"/>
      <c r="B402" s="61"/>
      <c r="C402" s="46" t="s">
        <v>269</v>
      </c>
      <c r="D402" s="54">
        <v>8140.34</v>
      </c>
      <c r="E402" s="54">
        <v>10000</v>
      </c>
      <c r="F402" s="55">
        <v>5000</v>
      </c>
      <c r="G402" s="55">
        <v>5000</v>
      </c>
      <c r="H402" s="55">
        <v>5000</v>
      </c>
      <c r="I402" s="42"/>
    </row>
    <row r="403" spans="1:9" x14ac:dyDescent="0.25">
      <c r="A403" s="46">
        <v>11</v>
      </c>
      <c r="B403" s="53">
        <v>3</v>
      </c>
      <c r="C403" s="46" t="s">
        <v>8</v>
      </c>
      <c r="D403" s="54">
        <v>8140.34</v>
      </c>
      <c r="E403" s="54">
        <v>10000</v>
      </c>
      <c r="F403" s="55">
        <v>5000</v>
      </c>
      <c r="G403" s="55">
        <v>5000</v>
      </c>
      <c r="H403" s="55">
        <v>5000</v>
      </c>
      <c r="I403" s="42"/>
    </row>
    <row r="404" spans="1:9" x14ac:dyDescent="0.25">
      <c r="A404" s="46">
        <v>11</v>
      </c>
      <c r="B404" s="53">
        <v>38</v>
      </c>
      <c r="C404" s="46" t="s">
        <v>47</v>
      </c>
      <c r="D404" s="54">
        <v>8140.34</v>
      </c>
      <c r="E404" s="54">
        <v>10000</v>
      </c>
      <c r="F404" s="55">
        <v>5000</v>
      </c>
      <c r="G404" s="55">
        <v>5000</v>
      </c>
      <c r="H404" s="55">
        <v>5000</v>
      </c>
      <c r="I404" s="42"/>
    </row>
    <row r="405" spans="1:9" ht="18" customHeight="1" x14ac:dyDescent="0.25">
      <c r="A405" s="50">
        <v>11</v>
      </c>
      <c r="B405" s="51" t="s">
        <v>270</v>
      </c>
      <c r="C405" s="50" t="s">
        <v>271</v>
      </c>
      <c r="D405" s="52">
        <v>0</v>
      </c>
      <c r="E405" s="52">
        <v>1500</v>
      </c>
      <c r="F405" s="52">
        <v>1500</v>
      </c>
      <c r="G405" s="52">
        <v>1500</v>
      </c>
      <c r="H405" s="52">
        <v>1500</v>
      </c>
      <c r="I405" s="42"/>
    </row>
    <row r="406" spans="1:9" ht="25.5" x14ac:dyDescent="0.25">
      <c r="A406" s="35"/>
      <c r="B406" s="61"/>
      <c r="C406" s="46" t="s">
        <v>269</v>
      </c>
      <c r="D406" s="54">
        <v>0</v>
      </c>
      <c r="E406" s="54">
        <v>1500</v>
      </c>
      <c r="F406" s="55">
        <v>1500</v>
      </c>
      <c r="G406" s="55">
        <v>1500</v>
      </c>
      <c r="H406" s="55">
        <v>1500</v>
      </c>
      <c r="I406" s="42"/>
    </row>
    <row r="407" spans="1:9" x14ac:dyDescent="0.25">
      <c r="A407" s="46">
        <v>11</v>
      </c>
      <c r="B407" s="53">
        <v>3</v>
      </c>
      <c r="C407" s="46" t="s">
        <v>8</v>
      </c>
      <c r="D407" s="54">
        <v>0</v>
      </c>
      <c r="E407" s="54">
        <v>1500</v>
      </c>
      <c r="F407" s="55">
        <v>1500</v>
      </c>
      <c r="G407" s="55">
        <v>1500</v>
      </c>
      <c r="H407" s="55">
        <v>1500</v>
      </c>
      <c r="I407" s="42"/>
    </row>
    <row r="408" spans="1:9" x14ac:dyDescent="0.25">
      <c r="A408" s="46">
        <v>11</v>
      </c>
      <c r="B408" s="53">
        <v>38</v>
      </c>
      <c r="C408" s="46" t="s">
        <v>47</v>
      </c>
      <c r="D408" s="54">
        <v>0</v>
      </c>
      <c r="E408" s="54">
        <v>1500</v>
      </c>
      <c r="F408" s="55">
        <v>1500</v>
      </c>
      <c r="G408" s="55">
        <v>1500</v>
      </c>
      <c r="H408" s="55">
        <v>1500</v>
      </c>
      <c r="I408" s="42"/>
    </row>
    <row r="409" spans="1:9" ht="32.25" customHeight="1" x14ac:dyDescent="0.25">
      <c r="A409" s="50">
        <v>11</v>
      </c>
      <c r="B409" s="51" t="s">
        <v>272</v>
      </c>
      <c r="C409" s="50" t="s">
        <v>273</v>
      </c>
      <c r="D409" s="52">
        <v>1500</v>
      </c>
      <c r="E409" s="52">
        <v>2000</v>
      </c>
      <c r="F409" s="52">
        <v>2000</v>
      </c>
      <c r="G409" s="52">
        <v>2000</v>
      </c>
      <c r="H409" s="52">
        <v>2000</v>
      </c>
      <c r="I409" s="42"/>
    </row>
    <row r="410" spans="1:9" ht="25.5" x14ac:dyDescent="0.25">
      <c r="A410" s="35"/>
      <c r="B410" s="53"/>
      <c r="C410" s="46" t="s">
        <v>269</v>
      </c>
      <c r="D410" s="54">
        <v>1500</v>
      </c>
      <c r="E410" s="54">
        <v>2000</v>
      </c>
      <c r="F410" s="54">
        <v>2000</v>
      </c>
      <c r="G410" s="54">
        <v>2000</v>
      </c>
      <c r="H410" s="54">
        <v>2000</v>
      </c>
      <c r="I410" s="42"/>
    </row>
    <row r="411" spans="1:9" x14ac:dyDescent="0.25">
      <c r="A411" s="46">
        <v>11</v>
      </c>
      <c r="B411" s="53">
        <v>3</v>
      </c>
      <c r="C411" s="46" t="s">
        <v>8</v>
      </c>
      <c r="D411" s="54">
        <v>1500</v>
      </c>
      <c r="E411" s="54">
        <v>2000</v>
      </c>
      <c r="F411" s="54">
        <v>2000</v>
      </c>
      <c r="G411" s="54">
        <v>2000</v>
      </c>
      <c r="H411" s="54">
        <v>2000</v>
      </c>
      <c r="I411" s="42"/>
    </row>
    <row r="412" spans="1:9" x14ac:dyDescent="0.25">
      <c r="A412" s="46">
        <v>11</v>
      </c>
      <c r="B412" s="53">
        <v>38</v>
      </c>
      <c r="C412" s="46" t="s">
        <v>47</v>
      </c>
      <c r="D412" s="54">
        <v>1500</v>
      </c>
      <c r="E412" s="54">
        <v>2000</v>
      </c>
      <c r="F412" s="54">
        <v>2000</v>
      </c>
      <c r="G412" s="54">
        <v>2000</v>
      </c>
      <c r="H412" s="54">
        <v>2000</v>
      </c>
      <c r="I412" s="42"/>
    </row>
    <row r="413" spans="1:9" ht="42.75" customHeight="1" x14ac:dyDescent="0.25">
      <c r="A413" s="50">
        <v>11</v>
      </c>
      <c r="B413" s="51" t="s">
        <v>274</v>
      </c>
      <c r="C413" s="50" t="s">
        <v>275</v>
      </c>
      <c r="D413" s="52">
        <v>3316.1</v>
      </c>
      <c r="E413" s="52">
        <v>2000</v>
      </c>
      <c r="F413" s="52">
        <v>0</v>
      </c>
      <c r="G413" s="52">
        <v>0</v>
      </c>
      <c r="H413" s="52">
        <v>0</v>
      </c>
      <c r="I413" s="42"/>
    </row>
    <row r="414" spans="1:9" ht="25.5" x14ac:dyDescent="0.25">
      <c r="A414" s="35"/>
      <c r="B414" s="53"/>
      <c r="C414" s="46" t="s">
        <v>109</v>
      </c>
      <c r="D414" s="54">
        <v>3316.1</v>
      </c>
      <c r="E414" s="54">
        <v>2000</v>
      </c>
      <c r="F414" s="55">
        <v>0</v>
      </c>
      <c r="G414" s="55">
        <v>0</v>
      </c>
      <c r="H414" s="55">
        <v>0</v>
      </c>
      <c r="I414" s="42"/>
    </row>
    <row r="415" spans="1:9" x14ac:dyDescent="0.25">
      <c r="A415" s="46">
        <v>11</v>
      </c>
      <c r="B415" s="53">
        <v>4</v>
      </c>
      <c r="C415" s="46" t="s">
        <v>9</v>
      </c>
      <c r="D415" s="54">
        <v>3316.1</v>
      </c>
      <c r="E415" s="54">
        <v>2000</v>
      </c>
      <c r="F415" s="55">
        <v>0</v>
      </c>
      <c r="G415" s="55">
        <v>0</v>
      </c>
      <c r="H415" s="55">
        <v>0</v>
      </c>
      <c r="I415" s="42"/>
    </row>
    <row r="416" spans="1:9" ht="25.5" x14ac:dyDescent="0.25">
      <c r="A416" s="46">
        <v>11</v>
      </c>
      <c r="B416" s="53">
        <v>42</v>
      </c>
      <c r="C416" s="46" t="s">
        <v>49</v>
      </c>
      <c r="D416" s="54">
        <v>3316.1</v>
      </c>
      <c r="E416" s="54">
        <v>2000</v>
      </c>
      <c r="F416" s="55">
        <v>0</v>
      </c>
      <c r="G416" s="55">
        <v>0</v>
      </c>
      <c r="H416" s="55">
        <v>0</v>
      </c>
      <c r="I416" s="42"/>
    </row>
    <row r="417" spans="1:12" ht="46.5" customHeight="1" x14ac:dyDescent="0.25">
      <c r="A417" s="50">
        <v>11.52</v>
      </c>
      <c r="B417" s="51" t="s">
        <v>276</v>
      </c>
      <c r="C417" s="50" t="s">
        <v>277</v>
      </c>
      <c r="D417" s="52">
        <v>0</v>
      </c>
      <c r="E417" s="52">
        <v>100000</v>
      </c>
      <c r="F417" s="52">
        <v>120000</v>
      </c>
      <c r="G417" s="52">
        <v>50000</v>
      </c>
      <c r="H417" s="52">
        <v>0</v>
      </c>
      <c r="I417" s="42"/>
    </row>
    <row r="418" spans="1:12" ht="25.5" x14ac:dyDescent="0.25">
      <c r="A418" s="35"/>
      <c r="B418" s="53"/>
      <c r="C418" s="46" t="s">
        <v>109</v>
      </c>
      <c r="D418" s="54">
        <v>0</v>
      </c>
      <c r="E418" s="54">
        <v>100000</v>
      </c>
      <c r="F418" s="55">
        <v>120000</v>
      </c>
      <c r="G418" s="55">
        <v>50000</v>
      </c>
      <c r="H418" s="55">
        <v>0</v>
      </c>
      <c r="I418" s="42"/>
    </row>
    <row r="419" spans="1:12" x14ac:dyDescent="0.25">
      <c r="A419" s="46">
        <v>11.52</v>
      </c>
      <c r="B419" s="53">
        <v>4</v>
      </c>
      <c r="C419" s="46" t="s">
        <v>9</v>
      </c>
      <c r="D419" s="54">
        <v>0</v>
      </c>
      <c r="E419" s="54">
        <v>100000</v>
      </c>
      <c r="F419" s="55">
        <v>120000</v>
      </c>
      <c r="G419" s="55">
        <v>50000</v>
      </c>
      <c r="H419" s="55">
        <v>0</v>
      </c>
      <c r="I419" s="42"/>
    </row>
    <row r="420" spans="1:12" ht="25.5" x14ac:dyDescent="0.25">
      <c r="A420" s="46">
        <v>11.52</v>
      </c>
      <c r="B420" s="53">
        <v>42</v>
      </c>
      <c r="C420" s="46" t="s">
        <v>49</v>
      </c>
      <c r="D420" s="54">
        <v>0</v>
      </c>
      <c r="E420" s="54">
        <v>100000</v>
      </c>
      <c r="F420" s="55">
        <v>120000</v>
      </c>
      <c r="G420" s="55">
        <v>50000</v>
      </c>
      <c r="H420" s="55">
        <v>0</v>
      </c>
      <c r="I420" s="42"/>
    </row>
    <row r="421" spans="1:12" ht="44.25" customHeight="1" x14ac:dyDescent="0.25">
      <c r="A421" s="50">
        <v>11.52</v>
      </c>
      <c r="B421" s="51" t="s">
        <v>278</v>
      </c>
      <c r="C421" s="50" t="s">
        <v>279</v>
      </c>
      <c r="D421" s="52">
        <v>0</v>
      </c>
      <c r="E421" s="52">
        <v>100000</v>
      </c>
      <c r="F421" s="52">
        <v>100000</v>
      </c>
      <c r="G421" s="52">
        <v>50000</v>
      </c>
      <c r="H421" s="52">
        <v>0</v>
      </c>
      <c r="I421" s="42"/>
    </row>
    <row r="422" spans="1:12" ht="25.5" x14ac:dyDescent="0.25">
      <c r="A422" s="35"/>
      <c r="B422" s="53"/>
      <c r="C422" s="46" t="s">
        <v>109</v>
      </c>
      <c r="D422" s="54">
        <v>0</v>
      </c>
      <c r="E422" s="54">
        <v>100000</v>
      </c>
      <c r="F422" s="55">
        <v>100000</v>
      </c>
      <c r="G422" s="55">
        <v>50000</v>
      </c>
      <c r="H422" s="55">
        <v>0</v>
      </c>
      <c r="I422" s="42"/>
    </row>
    <row r="423" spans="1:12" x14ac:dyDescent="0.25">
      <c r="A423" s="46">
        <v>11.52</v>
      </c>
      <c r="B423" s="53">
        <v>4</v>
      </c>
      <c r="C423" s="46" t="s">
        <v>9</v>
      </c>
      <c r="D423" s="54">
        <v>0</v>
      </c>
      <c r="E423" s="54">
        <v>100000</v>
      </c>
      <c r="F423" s="55">
        <v>100000</v>
      </c>
      <c r="G423" s="55">
        <v>50000</v>
      </c>
      <c r="H423" s="55">
        <v>0</v>
      </c>
      <c r="I423" s="42"/>
    </row>
    <row r="424" spans="1:12" x14ac:dyDescent="0.25">
      <c r="A424" s="46">
        <v>11.52</v>
      </c>
      <c r="B424" s="53">
        <v>42</v>
      </c>
      <c r="C424" s="46" t="s">
        <v>9</v>
      </c>
      <c r="D424" s="54">
        <v>0</v>
      </c>
      <c r="E424" s="54">
        <v>100000</v>
      </c>
      <c r="F424" s="55">
        <v>100000</v>
      </c>
      <c r="G424" s="55">
        <v>50000</v>
      </c>
      <c r="H424" s="55">
        <v>0</v>
      </c>
      <c r="I424" s="42"/>
    </row>
    <row r="425" spans="1:12" ht="30" customHeight="1" x14ac:dyDescent="0.25">
      <c r="A425" s="50">
        <v>11</v>
      </c>
      <c r="B425" s="51" t="s">
        <v>280</v>
      </c>
      <c r="C425" s="50" t="s">
        <v>417</v>
      </c>
      <c r="D425" s="52">
        <v>0</v>
      </c>
      <c r="E425" s="52">
        <v>50000</v>
      </c>
      <c r="F425" s="52">
        <v>60000</v>
      </c>
      <c r="G425" s="52">
        <v>0</v>
      </c>
      <c r="H425" s="52">
        <v>0</v>
      </c>
      <c r="I425" s="42"/>
    </row>
    <row r="426" spans="1:12" ht="25.5" x14ac:dyDescent="0.25">
      <c r="A426" s="46">
        <v>11</v>
      </c>
      <c r="B426" s="53"/>
      <c r="C426" s="46" t="s">
        <v>109</v>
      </c>
      <c r="D426" s="54">
        <v>0</v>
      </c>
      <c r="E426" s="54">
        <v>50000</v>
      </c>
      <c r="F426" s="55">
        <v>60000</v>
      </c>
      <c r="G426" s="55">
        <v>0</v>
      </c>
      <c r="H426" s="55">
        <v>0</v>
      </c>
      <c r="I426" s="42"/>
    </row>
    <row r="427" spans="1:12" x14ac:dyDescent="0.25">
      <c r="A427" s="46">
        <v>11</v>
      </c>
      <c r="B427" s="53">
        <v>4</v>
      </c>
      <c r="C427" s="46" t="s">
        <v>9</v>
      </c>
      <c r="D427" s="54">
        <v>0</v>
      </c>
      <c r="E427" s="54">
        <v>50000</v>
      </c>
      <c r="F427" s="55">
        <v>60000</v>
      </c>
      <c r="G427" s="55">
        <v>0</v>
      </c>
      <c r="H427" s="55">
        <v>0</v>
      </c>
      <c r="I427" s="42"/>
    </row>
    <row r="428" spans="1:12" ht="25.5" x14ac:dyDescent="0.25">
      <c r="A428" s="46">
        <v>11</v>
      </c>
      <c r="B428" s="53">
        <v>42</v>
      </c>
      <c r="C428" s="46" t="s">
        <v>49</v>
      </c>
      <c r="D428" s="54">
        <v>0</v>
      </c>
      <c r="E428" s="54">
        <v>50000</v>
      </c>
      <c r="F428" s="55">
        <v>60000</v>
      </c>
      <c r="G428" s="55">
        <v>0</v>
      </c>
      <c r="H428" s="55">
        <v>0</v>
      </c>
      <c r="I428" s="42"/>
    </row>
    <row r="429" spans="1:12" ht="38.25" x14ac:dyDescent="0.25">
      <c r="A429" s="46"/>
      <c r="B429" s="47" t="s">
        <v>281</v>
      </c>
      <c r="C429" s="48" t="s">
        <v>282</v>
      </c>
      <c r="D429" s="49">
        <v>581672.97</v>
      </c>
      <c r="E429" s="41">
        <f>E430+E441+E466+E471+E476</f>
        <v>519000</v>
      </c>
      <c r="F429" s="41">
        <f>F430+F441+F466+F471+F476</f>
        <v>753625</v>
      </c>
      <c r="G429" s="41">
        <f t="shared" ref="G429:H429" si="15">G430+G441+G466+G471+G476</f>
        <v>749500</v>
      </c>
      <c r="H429" s="41">
        <f t="shared" si="15"/>
        <v>749500</v>
      </c>
      <c r="I429" s="42"/>
      <c r="L429" s="82"/>
    </row>
    <row r="430" spans="1:12" ht="27.75" customHeight="1" x14ac:dyDescent="0.25">
      <c r="A430" s="48">
        <v>11</v>
      </c>
      <c r="B430" s="47" t="s">
        <v>283</v>
      </c>
      <c r="C430" s="48" t="s">
        <v>284</v>
      </c>
      <c r="D430" s="49">
        <v>467469.22</v>
      </c>
      <c r="E430" s="85">
        <f>E431+E437</f>
        <v>405000</v>
      </c>
      <c r="F430" s="85">
        <f>F431+F437</f>
        <v>630000</v>
      </c>
      <c r="G430" s="85">
        <f t="shared" ref="G430:H430" si="16">G431+G437</f>
        <v>630000</v>
      </c>
      <c r="H430" s="85">
        <f t="shared" si="16"/>
        <v>630000</v>
      </c>
      <c r="I430" s="42"/>
    </row>
    <row r="431" spans="1:12" ht="31.5" customHeight="1" x14ac:dyDescent="0.25">
      <c r="A431" s="50">
        <v>11</v>
      </c>
      <c r="B431" s="51" t="s">
        <v>317</v>
      </c>
      <c r="C431" s="50" t="s">
        <v>285</v>
      </c>
      <c r="D431" s="52">
        <v>466225.47</v>
      </c>
      <c r="E431" s="52">
        <v>402850</v>
      </c>
      <c r="F431" s="52">
        <v>625000</v>
      </c>
      <c r="G431" s="52">
        <v>625000</v>
      </c>
      <c r="H431" s="52">
        <v>625000</v>
      </c>
      <c r="I431" s="42"/>
    </row>
    <row r="432" spans="1:12" x14ac:dyDescent="0.25">
      <c r="A432" s="35"/>
      <c r="B432" s="61"/>
      <c r="C432" s="46" t="s">
        <v>286</v>
      </c>
      <c r="D432" s="54">
        <v>466225.47</v>
      </c>
      <c r="E432" s="54">
        <v>402850</v>
      </c>
      <c r="F432" s="56">
        <v>625000</v>
      </c>
      <c r="G432" s="56">
        <v>625000</v>
      </c>
      <c r="H432" s="55">
        <v>625000</v>
      </c>
      <c r="I432" s="42"/>
    </row>
    <row r="433" spans="1:9" x14ac:dyDescent="0.25">
      <c r="A433" s="46">
        <v>11</v>
      </c>
      <c r="B433" s="53">
        <v>3</v>
      </c>
      <c r="C433" s="46" t="s">
        <v>8</v>
      </c>
      <c r="D433" s="54">
        <v>466225.47</v>
      </c>
      <c r="E433" s="54">
        <v>402850</v>
      </c>
      <c r="F433" s="56">
        <f>SUM(F434:F436)</f>
        <v>625000</v>
      </c>
      <c r="G433" s="56">
        <v>625000</v>
      </c>
      <c r="H433" s="56">
        <v>625000</v>
      </c>
      <c r="I433" s="42"/>
    </row>
    <row r="434" spans="1:9" x14ac:dyDescent="0.25">
      <c r="A434" s="46">
        <v>11</v>
      </c>
      <c r="B434" s="53">
        <v>31</v>
      </c>
      <c r="C434" s="46" t="s">
        <v>42</v>
      </c>
      <c r="D434" s="54">
        <v>335330.94</v>
      </c>
      <c r="E434" s="54">
        <v>300000</v>
      </c>
      <c r="F434" s="56">
        <v>504000</v>
      </c>
      <c r="G434" s="56">
        <v>504000</v>
      </c>
      <c r="H434" s="55">
        <v>504000</v>
      </c>
      <c r="I434" s="42"/>
    </row>
    <row r="435" spans="1:9" x14ac:dyDescent="0.25">
      <c r="A435" s="46">
        <v>11</v>
      </c>
      <c r="B435" s="53">
        <v>32</v>
      </c>
      <c r="C435" s="46" t="s">
        <v>43</v>
      </c>
      <c r="D435" s="54">
        <v>126587.39</v>
      </c>
      <c r="E435" s="54">
        <v>98850</v>
      </c>
      <c r="F435" s="56">
        <v>115000</v>
      </c>
      <c r="G435" s="56">
        <v>115000</v>
      </c>
      <c r="H435" s="55">
        <v>115000</v>
      </c>
      <c r="I435" s="42"/>
    </row>
    <row r="436" spans="1:9" x14ac:dyDescent="0.25">
      <c r="A436" s="46">
        <v>11</v>
      </c>
      <c r="B436" s="53">
        <v>34</v>
      </c>
      <c r="C436" s="46" t="s">
        <v>44</v>
      </c>
      <c r="D436" s="54">
        <v>4307.1400000000003</v>
      </c>
      <c r="E436" s="54">
        <v>4000</v>
      </c>
      <c r="F436" s="56">
        <v>6000</v>
      </c>
      <c r="G436" s="56">
        <v>6000</v>
      </c>
      <c r="H436" s="55">
        <v>6000</v>
      </c>
      <c r="I436" s="42"/>
    </row>
    <row r="437" spans="1:9" ht="42" customHeight="1" x14ac:dyDescent="0.25">
      <c r="A437" s="50">
        <v>31</v>
      </c>
      <c r="B437" s="51" t="s">
        <v>318</v>
      </c>
      <c r="C437" s="50" t="s">
        <v>287</v>
      </c>
      <c r="D437" s="52">
        <v>1243.75</v>
      </c>
      <c r="E437" s="52">
        <v>2150</v>
      </c>
      <c r="F437" s="52">
        <v>5000</v>
      </c>
      <c r="G437" s="52">
        <v>5000</v>
      </c>
      <c r="H437" s="52">
        <v>5000</v>
      </c>
      <c r="I437" s="42"/>
    </row>
    <row r="438" spans="1:9" x14ac:dyDescent="0.25">
      <c r="A438" s="35"/>
      <c r="B438" s="53"/>
      <c r="C438" s="46" t="s">
        <v>286</v>
      </c>
      <c r="D438" s="54">
        <v>1243.75</v>
      </c>
      <c r="E438" s="54">
        <v>2150</v>
      </c>
      <c r="F438" s="56">
        <v>5000</v>
      </c>
      <c r="G438" s="56">
        <v>5000</v>
      </c>
      <c r="H438" s="55">
        <v>5000</v>
      </c>
      <c r="I438" s="42"/>
    </row>
    <row r="439" spans="1:9" x14ac:dyDescent="0.25">
      <c r="A439" s="46">
        <v>31</v>
      </c>
      <c r="B439" s="53">
        <v>4</v>
      </c>
      <c r="C439" s="46" t="s">
        <v>9</v>
      </c>
      <c r="D439" s="54">
        <v>1243.75</v>
      </c>
      <c r="E439" s="54">
        <v>2150</v>
      </c>
      <c r="F439" s="52">
        <v>5000</v>
      </c>
      <c r="G439" s="52">
        <v>5000</v>
      </c>
      <c r="H439" s="52">
        <v>5000</v>
      </c>
      <c r="I439" s="42"/>
    </row>
    <row r="440" spans="1:9" ht="25.5" x14ac:dyDescent="0.25">
      <c r="A440" s="46">
        <v>31</v>
      </c>
      <c r="B440" s="53">
        <v>42</v>
      </c>
      <c r="C440" s="46" t="s">
        <v>49</v>
      </c>
      <c r="D440" s="54">
        <v>1243.75</v>
      </c>
      <c r="E440" s="54">
        <v>2150</v>
      </c>
      <c r="F440" s="56">
        <v>5000</v>
      </c>
      <c r="G440" s="56">
        <v>5000</v>
      </c>
      <c r="H440" s="55">
        <v>5000</v>
      </c>
      <c r="I440" s="42"/>
    </row>
    <row r="441" spans="1:9" ht="33" customHeight="1" x14ac:dyDescent="0.25">
      <c r="A441" s="66">
        <v>11</v>
      </c>
      <c r="B441" s="67" t="s">
        <v>288</v>
      </c>
      <c r="C441" s="66" t="s">
        <v>289</v>
      </c>
      <c r="D441" s="68">
        <v>74279.58</v>
      </c>
      <c r="E441" s="91">
        <f>E442+E446+E450+E454+E462+E458</f>
        <v>73000</v>
      </c>
      <c r="F441" s="91">
        <f>F442+F446+F450+F454+F462+F458</f>
        <v>83625</v>
      </c>
      <c r="G441" s="91">
        <f t="shared" ref="G441:H441" si="17">G442+G446+G450+G454+G462+G458</f>
        <v>79500</v>
      </c>
      <c r="H441" s="91">
        <f t="shared" si="17"/>
        <v>79500</v>
      </c>
      <c r="I441" s="42"/>
    </row>
    <row r="442" spans="1:9" ht="29.25" customHeight="1" x14ac:dyDescent="0.25">
      <c r="A442" s="50">
        <v>11</v>
      </c>
      <c r="B442" s="51" t="s">
        <v>316</v>
      </c>
      <c r="C442" s="50" t="s">
        <v>329</v>
      </c>
      <c r="D442" s="52">
        <v>22528.69</v>
      </c>
      <c r="E442" s="52">
        <v>23000</v>
      </c>
      <c r="F442" s="52">
        <v>23000</v>
      </c>
      <c r="G442" s="52">
        <v>23000</v>
      </c>
      <c r="H442" s="52">
        <v>23000</v>
      </c>
      <c r="I442" s="42"/>
    </row>
    <row r="443" spans="1:9" x14ac:dyDescent="0.25">
      <c r="A443" s="35"/>
      <c r="B443" s="53"/>
      <c r="C443" s="46" t="s">
        <v>286</v>
      </c>
      <c r="D443" s="54">
        <v>22528.69</v>
      </c>
      <c r="E443" s="54">
        <v>23000</v>
      </c>
      <c r="F443" s="55">
        <v>23000</v>
      </c>
      <c r="G443" s="55">
        <v>23000</v>
      </c>
      <c r="H443" s="55">
        <v>23000</v>
      </c>
      <c r="I443" s="42"/>
    </row>
    <row r="444" spans="1:9" x14ac:dyDescent="0.25">
      <c r="A444" s="46">
        <v>11</v>
      </c>
      <c r="B444" s="53">
        <v>3</v>
      </c>
      <c r="C444" s="46" t="s">
        <v>8</v>
      </c>
      <c r="D444" s="54">
        <v>22528.69</v>
      </c>
      <c r="E444" s="54">
        <v>23000</v>
      </c>
      <c r="F444" s="55">
        <v>23000</v>
      </c>
      <c r="G444" s="55">
        <v>23000</v>
      </c>
      <c r="H444" s="55">
        <v>23000</v>
      </c>
      <c r="I444" s="42"/>
    </row>
    <row r="445" spans="1:9" x14ac:dyDescent="0.25">
      <c r="A445" s="46">
        <v>11</v>
      </c>
      <c r="B445" s="53">
        <v>37</v>
      </c>
      <c r="C445" s="46" t="s">
        <v>247</v>
      </c>
      <c r="D445" s="54">
        <v>22528.69</v>
      </c>
      <c r="E445" s="54">
        <v>23000</v>
      </c>
      <c r="F445" s="55">
        <v>23000</v>
      </c>
      <c r="G445" s="55">
        <v>23000</v>
      </c>
      <c r="H445" s="55">
        <v>23000</v>
      </c>
      <c r="I445" s="42"/>
    </row>
    <row r="446" spans="1:9" ht="33" customHeight="1" x14ac:dyDescent="0.25">
      <c r="A446" s="50">
        <v>11</v>
      </c>
      <c r="B446" s="51" t="s">
        <v>325</v>
      </c>
      <c r="C446" s="50" t="s">
        <v>326</v>
      </c>
      <c r="D446" s="52">
        <v>9648.52</v>
      </c>
      <c r="E446" s="52">
        <v>10000</v>
      </c>
      <c r="F446" s="52">
        <v>10000</v>
      </c>
      <c r="G446" s="52">
        <v>10000</v>
      </c>
      <c r="H446" s="52">
        <v>10000</v>
      </c>
      <c r="I446" s="42"/>
    </row>
    <row r="447" spans="1:9" x14ac:dyDescent="0.25">
      <c r="A447" s="35"/>
      <c r="B447" s="53"/>
      <c r="C447" s="46" t="s">
        <v>286</v>
      </c>
      <c r="D447" s="55">
        <v>9648.52</v>
      </c>
      <c r="E447" s="55">
        <v>10000</v>
      </c>
      <c r="F447" s="55">
        <v>10000</v>
      </c>
      <c r="G447" s="55">
        <v>10000</v>
      </c>
      <c r="H447" s="55">
        <v>10000</v>
      </c>
      <c r="I447" s="42"/>
    </row>
    <row r="448" spans="1:9" x14ac:dyDescent="0.25">
      <c r="A448" s="46">
        <v>11</v>
      </c>
      <c r="B448" s="53">
        <v>3</v>
      </c>
      <c r="C448" s="46" t="s">
        <v>8</v>
      </c>
      <c r="D448" s="55">
        <v>9648.52</v>
      </c>
      <c r="E448" s="55">
        <v>10000</v>
      </c>
      <c r="F448" s="55">
        <v>10000</v>
      </c>
      <c r="G448" s="55">
        <v>10000</v>
      </c>
      <c r="H448" s="55">
        <v>10000</v>
      </c>
      <c r="I448" s="42"/>
    </row>
    <row r="449" spans="1:9" x14ac:dyDescent="0.25">
      <c r="A449" s="46">
        <v>11</v>
      </c>
      <c r="B449" s="53">
        <v>32</v>
      </c>
      <c r="C449" s="46" t="s">
        <v>43</v>
      </c>
      <c r="D449" s="55">
        <v>9648.52</v>
      </c>
      <c r="E449" s="55">
        <v>10000</v>
      </c>
      <c r="F449" s="55">
        <v>10000</v>
      </c>
      <c r="G449" s="55">
        <v>10000</v>
      </c>
      <c r="H449" s="55">
        <v>10000</v>
      </c>
      <c r="I449" s="42"/>
    </row>
    <row r="450" spans="1:9" ht="33.75" customHeight="1" x14ac:dyDescent="0.25">
      <c r="A450" s="50">
        <v>11</v>
      </c>
      <c r="B450" s="51" t="s">
        <v>330</v>
      </c>
      <c r="C450" s="50" t="s">
        <v>327</v>
      </c>
      <c r="D450" s="52">
        <v>2440</v>
      </c>
      <c r="E450" s="52">
        <v>2000</v>
      </c>
      <c r="F450" s="52">
        <v>2500</v>
      </c>
      <c r="G450" s="52">
        <v>2500</v>
      </c>
      <c r="H450" s="52">
        <v>2500</v>
      </c>
      <c r="I450" s="42"/>
    </row>
    <row r="451" spans="1:9" x14ac:dyDescent="0.25">
      <c r="A451" s="35"/>
      <c r="B451" s="53"/>
      <c r="C451" s="46" t="s">
        <v>286</v>
      </c>
      <c r="D451" s="55">
        <v>2440</v>
      </c>
      <c r="E451" s="55">
        <v>2000</v>
      </c>
      <c r="F451" s="56">
        <v>2500</v>
      </c>
      <c r="G451" s="56">
        <v>2500</v>
      </c>
      <c r="H451" s="56">
        <v>2500</v>
      </c>
      <c r="I451" s="42"/>
    </row>
    <row r="452" spans="1:9" x14ac:dyDescent="0.25">
      <c r="A452" s="46">
        <v>11</v>
      </c>
      <c r="B452" s="53">
        <v>3</v>
      </c>
      <c r="C452" s="46" t="s">
        <v>8</v>
      </c>
      <c r="D452" s="55">
        <v>2440</v>
      </c>
      <c r="E452" s="55">
        <v>2000</v>
      </c>
      <c r="F452" s="56">
        <v>2500</v>
      </c>
      <c r="G452" s="56">
        <v>2500</v>
      </c>
      <c r="H452" s="56">
        <v>2500</v>
      </c>
      <c r="I452" s="42"/>
    </row>
    <row r="453" spans="1:9" x14ac:dyDescent="0.25">
      <c r="A453" s="46">
        <v>11</v>
      </c>
      <c r="B453" s="53">
        <v>32</v>
      </c>
      <c r="C453" s="46" t="s">
        <v>43</v>
      </c>
      <c r="D453" s="55">
        <v>2440</v>
      </c>
      <c r="E453" s="55">
        <v>2000</v>
      </c>
      <c r="F453" s="56">
        <v>2500</v>
      </c>
      <c r="G453" s="56">
        <v>2500</v>
      </c>
      <c r="H453" s="56">
        <v>2500</v>
      </c>
      <c r="I453" s="42"/>
    </row>
    <row r="454" spans="1:9" ht="41.25" customHeight="1" x14ac:dyDescent="0.25">
      <c r="A454" s="50">
        <v>11</v>
      </c>
      <c r="B454" s="51" t="s">
        <v>331</v>
      </c>
      <c r="C454" s="50" t="s">
        <v>328</v>
      </c>
      <c r="D454" s="52">
        <v>26293.73</v>
      </c>
      <c r="E454" s="52">
        <v>25000</v>
      </c>
      <c r="F454" s="52">
        <v>27000</v>
      </c>
      <c r="G454" s="52">
        <v>27000</v>
      </c>
      <c r="H454" s="52">
        <v>27000</v>
      </c>
      <c r="I454" s="42"/>
    </row>
    <row r="455" spans="1:9" x14ac:dyDescent="0.25">
      <c r="A455" s="35"/>
      <c r="B455" s="53"/>
      <c r="C455" s="46" t="s">
        <v>286</v>
      </c>
      <c r="D455" s="54">
        <v>26293.73</v>
      </c>
      <c r="E455" s="54">
        <v>25000</v>
      </c>
      <c r="F455" s="55">
        <v>27000</v>
      </c>
      <c r="G455" s="55">
        <v>27000</v>
      </c>
      <c r="H455" s="55">
        <v>27000</v>
      </c>
      <c r="I455" s="42"/>
    </row>
    <row r="456" spans="1:9" x14ac:dyDescent="0.25">
      <c r="A456" s="46">
        <v>11</v>
      </c>
      <c r="B456" s="53">
        <v>3</v>
      </c>
      <c r="C456" s="46" t="s">
        <v>8</v>
      </c>
      <c r="D456" s="54">
        <v>26293.73</v>
      </c>
      <c r="E456" s="54">
        <v>25000</v>
      </c>
      <c r="F456" s="55">
        <v>27000</v>
      </c>
      <c r="G456" s="55">
        <v>27000</v>
      </c>
      <c r="H456" s="55">
        <v>27000</v>
      </c>
      <c r="I456" s="42"/>
    </row>
    <row r="457" spans="1:9" x14ac:dyDescent="0.25">
      <c r="A457" s="46">
        <v>11</v>
      </c>
      <c r="B457" s="53">
        <v>38</v>
      </c>
      <c r="C457" s="46" t="s">
        <v>47</v>
      </c>
      <c r="D457" s="54">
        <v>26293.73</v>
      </c>
      <c r="E457" s="54">
        <v>25000</v>
      </c>
      <c r="F457" s="55">
        <v>27000</v>
      </c>
      <c r="G457" s="55">
        <v>27000</v>
      </c>
      <c r="H457" s="55">
        <v>27000</v>
      </c>
      <c r="I457" s="42"/>
    </row>
    <row r="458" spans="1:9" ht="41.25" customHeight="1" x14ac:dyDescent="0.25">
      <c r="A458" s="50">
        <v>11</v>
      </c>
      <c r="B458" s="51" t="s">
        <v>419</v>
      </c>
      <c r="C458" s="50" t="s">
        <v>418</v>
      </c>
      <c r="D458" s="52">
        <v>0</v>
      </c>
      <c r="E458" s="52">
        <v>0</v>
      </c>
      <c r="F458" s="52">
        <v>4125</v>
      </c>
      <c r="G458" s="52">
        <v>0</v>
      </c>
      <c r="H458" s="52">
        <v>0</v>
      </c>
      <c r="I458" s="42"/>
    </row>
    <row r="459" spans="1:9" x14ac:dyDescent="0.25">
      <c r="A459" s="35"/>
      <c r="B459" s="53"/>
      <c r="C459" s="46" t="s">
        <v>286</v>
      </c>
      <c r="D459" s="54">
        <v>0</v>
      </c>
      <c r="E459" s="54">
        <v>0</v>
      </c>
      <c r="F459" s="55">
        <v>4125</v>
      </c>
      <c r="G459" s="55">
        <v>0</v>
      </c>
      <c r="H459" s="55">
        <v>0</v>
      </c>
      <c r="I459" s="42"/>
    </row>
    <row r="460" spans="1:9" x14ac:dyDescent="0.25">
      <c r="A460" s="46">
        <v>11</v>
      </c>
      <c r="B460" s="53">
        <v>3</v>
      </c>
      <c r="C460" s="46" t="s">
        <v>8</v>
      </c>
      <c r="D460" s="54">
        <v>0</v>
      </c>
      <c r="E460" s="54">
        <v>0</v>
      </c>
      <c r="F460" s="55">
        <v>4125</v>
      </c>
      <c r="G460" s="55">
        <v>0</v>
      </c>
      <c r="H460" s="55">
        <v>0</v>
      </c>
      <c r="I460" s="42"/>
    </row>
    <row r="461" spans="1:9" x14ac:dyDescent="0.25">
      <c r="A461" s="46">
        <v>11</v>
      </c>
      <c r="B461" s="53">
        <v>38</v>
      </c>
      <c r="C461" s="46" t="s">
        <v>47</v>
      </c>
      <c r="D461" s="54">
        <v>0</v>
      </c>
      <c r="E461" s="54">
        <v>0</v>
      </c>
      <c r="F461" s="55">
        <v>4125</v>
      </c>
      <c r="G461" s="55">
        <v>0</v>
      </c>
      <c r="H461" s="55">
        <v>0</v>
      </c>
      <c r="I461" s="42"/>
    </row>
    <row r="462" spans="1:9" ht="31.5" customHeight="1" x14ac:dyDescent="0.25">
      <c r="A462" s="50">
        <v>11</v>
      </c>
      <c r="B462" s="51" t="s">
        <v>420</v>
      </c>
      <c r="C462" s="50" t="s">
        <v>290</v>
      </c>
      <c r="D462" s="52">
        <v>13368.64</v>
      </c>
      <c r="E462" s="52">
        <v>13000</v>
      </c>
      <c r="F462" s="52">
        <v>17000</v>
      </c>
      <c r="G462" s="52">
        <v>17000</v>
      </c>
      <c r="H462" s="52">
        <v>17000</v>
      </c>
      <c r="I462" s="42"/>
    </row>
    <row r="463" spans="1:9" x14ac:dyDescent="0.25">
      <c r="A463" s="35"/>
      <c r="B463" s="53"/>
      <c r="C463" s="46" t="s">
        <v>286</v>
      </c>
      <c r="D463" s="54">
        <v>13368.64</v>
      </c>
      <c r="E463" s="54">
        <v>13000</v>
      </c>
      <c r="F463" s="55">
        <v>17000</v>
      </c>
      <c r="G463" s="55">
        <v>17000</v>
      </c>
      <c r="H463" s="55">
        <v>17000</v>
      </c>
      <c r="I463" s="42"/>
    </row>
    <row r="464" spans="1:9" x14ac:dyDescent="0.25">
      <c r="A464" s="46">
        <v>11</v>
      </c>
      <c r="B464" s="53">
        <v>3</v>
      </c>
      <c r="C464" s="46" t="s">
        <v>8</v>
      </c>
      <c r="D464" s="54">
        <v>13368.64</v>
      </c>
      <c r="E464" s="54">
        <v>13000</v>
      </c>
      <c r="F464" s="55">
        <v>17000</v>
      </c>
      <c r="G464" s="55">
        <v>17000</v>
      </c>
      <c r="H464" s="55">
        <v>17000</v>
      </c>
      <c r="I464" s="42"/>
    </row>
    <row r="465" spans="1:9" x14ac:dyDescent="0.25">
      <c r="A465" s="46">
        <v>11</v>
      </c>
      <c r="B465" s="53">
        <v>32</v>
      </c>
      <c r="C465" s="46" t="s">
        <v>43</v>
      </c>
      <c r="D465" s="54">
        <v>13368.64</v>
      </c>
      <c r="E465" s="54">
        <v>13000</v>
      </c>
      <c r="F465" s="55">
        <v>17000</v>
      </c>
      <c r="G465" s="55">
        <v>17000</v>
      </c>
      <c r="H465" s="55">
        <v>17000</v>
      </c>
      <c r="I465" s="42"/>
    </row>
    <row r="466" spans="1:9" ht="30" customHeight="1" x14ac:dyDescent="0.25">
      <c r="A466" s="66">
        <v>11</v>
      </c>
      <c r="B466" s="67" t="s">
        <v>291</v>
      </c>
      <c r="C466" s="66" t="s">
        <v>292</v>
      </c>
      <c r="D466" s="49">
        <v>14904.17</v>
      </c>
      <c r="E466" s="41">
        <f>E467</f>
        <v>17000</v>
      </c>
      <c r="F466" s="41">
        <f>F467</f>
        <v>15000</v>
      </c>
      <c r="G466" s="41">
        <f t="shared" ref="G466:H466" si="18">G467</f>
        <v>15000</v>
      </c>
      <c r="H466" s="41">
        <f t="shared" si="18"/>
        <v>15000</v>
      </c>
      <c r="I466" s="42"/>
    </row>
    <row r="467" spans="1:9" ht="31.5" customHeight="1" x14ac:dyDescent="0.25">
      <c r="A467" s="69">
        <v>11</v>
      </c>
      <c r="B467" s="70" t="s">
        <v>315</v>
      </c>
      <c r="C467" s="69" t="s">
        <v>293</v>
      </c>
      <c r="D467" s="52">
        <v>14904.17</v>
      </c>
      <c r="E467" s="52">
        <v>17000</v>
      </c>
      <c r="F467" s="52">
        <v>15000</v>
      </c>
      <c r="G467" s="52">
        <v>15000</v>
      </c>
      <c r="H467" s="52">
        <v>15000</v>
      </c>
      <c r="I467" s="42"/>
    </row>
    <row r="468" spans="1:9" x14ac:dyDescent="0.25">
      <c r="A468" s="35"/>
      <c r="B468" s="53"/>
      <c r="C468" s="46" t="s">
        <v>286</v>
      </c>
      <c r="D468" s="54">
        <v>14904.17</v>
      </c>
      <c r="E468" s="54">
        <v>17000</v>
      </c>
      <c r="F468" s="55">
        <v>15000</v>
      </c>
      <c r="G468" s="55">
        <v>15000</v>
      </c>
      <c r="H468" s="55">
        <v>15000</v>
      </c>
      <c r="I468" s="42"/>
    </row>
    <row r="469" spans="1:9" x14ac:dyDescent="0.25">
      <c r="A469" s="46">
        <v>11</v>
      </c>
      <c r="B469" s="53">
        <v>3</v>
      </c>
      <c r="C469" s="46" t="s">
        <v>8</v>
      </c>
      <c r="D469" s="54">
        <v>14904.17</v>
      </c>
      <c r="E469" s="54">
        <v>17000</v>
      </c>
      <c r="F469" s="55">
        <v>15000</v>
      </c>
      <c r="G469" s="55">
        <v>15000</v>
      </c>
      <c r="H469" s="55">
        <v>15000</v>
      </c>
      <c r="I469" s="42"/>
    </row>
    <row r="470" spans="1:9" x14ac:dyDescent="0.25">
      <c r="A470" s="46">
        <v>11</v>
      </c>
      <c r="B470" s="53">
        <v>37</v>
      </c>
      <c r="C470" s="46" t="s">
        <v>247</v>
      </c>
      <c r="D470" s="54">
        <v>14904.17</v>
      </c>
      <c r="E470" s="54">
        <v>17000</v>
      </c>
      <c r="F470" s="55">
        <v>15000</v>
      </c>
      <c r="G470" s="55">
        <v>15000</v>
      </c>
      <c r="H470" s="55">
        <v>15000</v>
      </c>
      <c r="I470" s="42"/>
    </row>
    <row r="471" spans="1:9" ht="28.5" customHeight="1" x14ac:dyDescent="0.25">
      <c r="A471" s="48">
        <v>11</v>
      </c>
      <c r="B471" s="47" t="s">
        <v>294</v>
      </c>
      <c r="C471" s="48" t="s">
        <v>295</v>
      </c>
      <c r="D471" s="49">
        <v>24300</v>
      </c>
      <c r="E471" s="41">
        <f>E472</f>
        <v>23000</v>
      </c>
      <c r="F471" s="41">
        <f>F472</f>
        <v>23000</v>
      </c>
      <c r="G471" s="41">
        <f t="shared" ref="G471:H471" si="19">G472</f>
        <v>23000</v>
      </c>
      <c r="H471" s="41">
        <f t="shared" si="19"/>
        <v>23000</v>
      </c>
      <c r="I471" s="42"/>
    </row>
    <row r="472" spans="1:9" ht="34.5" customHeight="1" x14ac:dyDescent="0.25">
      <c r="A472" s="50">
        <v>11</v>
      </c>
      <c r="B472" s="51" t="s">
        <v>314</v>
      </c>
      <c r="C472" s="50" t="s">
        <v>296</v>
      </c>
      <c r="D472" s="52">
        <v>24300</v>
      </c>
      <c r="E472" s="52">
        <v>23000</v>
      </c>
      <c r="F472" s="52">
        <v>23000</v>
      </c>
      <c r="G472" s="52">
        <v>23000</v>
      </c>
      <c r="H472" s="52">
        <v>23000</v>
      </c>
      <c r="I472" s="42"/>
    </row>
    <row r="473" spans="1:9" x14ac:dyDescent="0.25">
      <c r="A473" s="35"/>
      <c r="B473" s="53"/>
      <c r="C473" s="46" t="s">
        <v>286</v>
      </c>
      <c r="D473" s="54">
        <v>24300</v>
      </c>
      <c r="E473" s="54">
        <v>23000</v>
      </c>
      <c r="F473" s="54">
        <v>23000</v>
      </c>
      <c r="G473" s="54">
        <v>23000</v>
      </c>
      <c r="H473" s="54">
        <v>23000</v>
      </c>
      <c r="I473" s="42"/>
    </row>
    <row r="474" spans="1:9" x14ac:dyDescent="0.25">
      <c r="A474" s="46">
        <v>11</v>
      </c>
      <c r="B474" s="53">
        <v>3</v>
      </c>
      <c r="C474" s="46" t="s">
        <v>8</v>
      </c>
      <c r="D474" s="54">
        <v>24300</v>
      </c>
      <c r="E474" s="54">
        <v>23000</v>
      </c>
      <c r="F474" s="54">
        <v>23000</v>
      </c>
      <c r="G474" s="54">
        <v>23000</v>
      </c>
      <c r="H474" s="54">
        <v>23000</v>
      </c>
      <c r="I474" s="42"/>
    </row>
    <row r="475" spans="1:9" x14ac:dyDescent="0.25">
      <c r="A475" s="46">
        <v>11</v>
      </c>
      <c r="B475" s="53">
        <v>37</v>
      </c>
      <c r="C475" s="46" t="s">
        <v>247</v>
      </c>
      <c r="D475" s="54">
        <v>24300</v>
      </c>
      <c r="E475" s="54">
        <v>23000</v>
      </c>
      <c r="F475" s="54">
        <v>23000</v>
      </c>
      <c r="G475" s="54">
        <v>23000</v>
      </c>
      <c r="H475" s="54">
        <v>23000</v>
      </c>
      <c r="I475" s="42"/>
    </row>
    <row r="476" spans="1:9" ht="55.5" customHeight="1" x14ac:dyDescent="0.25">
      <c r="A476" s="48">
        <v>11</v>
      </c>
      <c r="B476" s="47" t="s">
        <v>332</v>
      </c>
      <c r="C476" s="48" t="s">
        <v>299</v>
      </c>
      <c r="D476" s="49">
        <v>720</v>
      </c>
      <c r="E476" s="49">
        <v>1000</v>
      </c>
      <c r="F476" s="49">
        <v>2000</v>
      </c>
      <c r="G476" s="49">
        <v>2000</v>
      </c>
      <c r="H476" s="49">
        <v>2000</v>
      </c>
      <c r="I476" s="42"/>
    </row>
    <row r="477" spans="1:9" ht="46.5" customHeight="1" x14ac:dyDescent="0.25">
      <c r="A477" s="50">
        <v>11</v>
      </c>
      <c r="B477" s="51" t="s">
        <v>297</v>
      </c>
      <c r="C477" s="50" t="s">
        <v>298</v>
      </c>
      <c r="D477" s="52">
        <v>720</v>
      </c>
      <c r="E477" s="52">
        <v>1000</v>
      </c>
      <c r="F477" s="52">
        <v>2000</v>
      </c>
      <c r="G477" s="52">
        <v>2000</v>
      </c>
      <c r="H477" s="52">
        <v>2000</v>
      </c>
      <c r="I477" s="42"/>
    </row>
    <row r="478" spans="1:9" x14ac:dyDescent="0.25">
      <c r="A478" s="46"/>
      <c r="B478" s="53"/>
      <c r="C478" s="46" t="s">
        <v>286</v>
      </c>
      <c r="D478" s="54">
        <v>720</v>
      </c>
      <c r="E478" s="54">
        <v>1000</v>
      </c>
      <c r="F478" s="54">
        <v>2000</v>
      </c>
      <c r="G478" s="54">
        <v>2000</v>
      </c>
      <c r="H478" s="54">
        <v>2000</v>
      </c>
      <c r="I478" s="42"/>
    </row>
    <row r="479" spans="1:9" x14ac:dyDescent="0.25">
      <c r="A479" s="46">
        <v>11</v>
      </c>
      <c r="B479" s="53">
        <v>3</v>
      </c>
      <c r="C479" s="46" t="s">
        <v>8</v>
      </c>
      <c r="D479" s="54">
        <v>720</v>
      </c>
      <c r="E479" s="54">
        <v>1000</v>
      </c>
      <c r="F479" s="54">
        <v>2000</v>
      </c>
      <c r="G479" s="54">
        <v>2000</v>
      </c>
      <c r="H479" s="54">
        <v>2000</v>
      </c>
      <c r="I479" s="42"/>
    </row>
    <row r="480" spans="1:9" x14ac:dyDescent="0.25">
      <c r="A480" s="46"/>
      <c r="B480" s="53">
        <v>35</v>
      </c>
      <c r="C480" s="46" t="s">
        <v>45</v>
      </c>
      <c r="D480" s="54">
        <v>720</v>
      </c>
      <c r="E480" s="54">
        <v>1000</v>
      </c>
      <c r="F480" s="54">
        <v>2000</v>
      </c>
      <c r="G480" s="54">
        <v>2000</v>
      </c>
      <c r="H480" s="54">
        <v>2000</v>
      </c>
      <c r="I480" s="42"/>
    </row>
    <row r="481" spans="1:14" x14ac:dyDescent="0.25">
      <c r="F481"/>
      <c r="G481"/>
    </row>
    <row r="483" spans="1:14" x14ac:dyDescent="0.25">
      <c r="E483" s="5" t="s">
        <v>307</v>
      </c>
    </row>
    <row r="484" spans="1:14" x14ac:dyDescent="0.25">
      <c r="B484" s="114" t="s">
        <v>448</v>
      </c>
      <c r="C484" s="114"/>
      <c r="D484" s="114"/>
      <c r="E484" s="114"/>
      <c r="F484" s="114"/>
      <c r="G484" s="114"/>
      <c r="H484" s="114"/>
      <c r="I484" s="20"/>
      <c r="J484" s="20"/>
      <c r="K484" s="20"/>
    </row>
    <row r="485" spans="1:14" x14ac:dyDescent="0.25">
      <c r="A485" s="93"/>
      <c r="B485" s="94"/>
      <c r="C485" s="20"/>
      <c r="D485" s="20"/>
      <c r="E485" s="20"/>
      <c r="F485" s="20"/>
      <c r="G485" s="20"/>
      <c r="H485" s="20"/>
      <c r="I485" s="20"/>
      <c r="J485" s="20"/>
      <c r="K485" s="20"/>
    </row>
    <row r="486" spans="1:14" x14ac:dyDescent="0.25">
      <c r="B486" s="94"/>
      <c r="C486"/>
      <c r="D486"/>
      <c r="F486"/>
      <c r="G486"/>
    </row>
    <row r="487" spans="1:14" x14ac:dyDescent="0.25">
      <c r="B487" s="94"/>
      <c r="C487"/>
      <c r="D487"/>
      <c r="F487"/>
      <c r="G487" s="93" t="s">
        <v>305</v>
      </c>
      <c r="H487" s="93"/>
    </row>
    <row r="488" spans="1:14" ht="15.75" x14ac:dyDescent="0.25">
      <c r="A488" s="93" t="s">
        <v>449</v>
      </c>
      <c r="C488"/>
      <c r="D488"/>
      <c r="F488"/>
      <c r="G488" s="93" t="s">
        <v>308</v>
      </c>
      <c r="H488" s="93"/>
      <c r="N488" s="37"/>
    </row>
    <row r="489" spans="1:14" ht="15.75" x14ac:dyDescent="0.25">
      <c r="A489" s="93" t="s">
        <v>450</v>
      </c>
      <c r="C489"/>
      <c r="D489"/>
      <c r="F489"/>
      <c r="G489"/>
      <c r="N489" s="37"/>
    </row>
    <row r="490" spans="1:14" x14ac:dyDescent="0.25">
      <c r="A490" s="95"/>
      <c r="C490"/>
      <c r="D490"/>
      <c r="F490"/>
      <c r="G490"/>
    </row>
    <row r="491" spans="1:14" x14ac:dyDescent="0.25">
      <c r="A491" s="93" t="s">
        <v>306</v>
      </c>
      <c r="C491" s="93" t="s">
        <v>452</v>
      </c>
      <c r="D491" s="93"/>
      <c r="E491" s="93"/>
      <c r="F491"/>
      <c r="G491"/>
    </row>
  </sheetData>
  <mergeCells count="3">
    <mergeCell ref="I279:J279"/>
    <mergeCell ref="I283:J283"/>
    <mergeCell ref="B484:H484"/>
  </mergeCells>
  <phoneticPr fontId="12" type="noConversion"/>
  <pageMargins left="0.7" right="0.7" top="0.75" bottom="0.75" header="0.3" footer="0.3"/>
  <pageSetup paperSize="9" scale="96" fitToHeight="0" orientation="landscape" r:id="rId1"/>
  <rowBreaks count="5" manualBreakCount="5">
    <brk id="377" max="7" man="1"/>
    <brk id="408" max="7" man="1"/>
    <brk id="431" max="7" man="1"/>
    <brk id="458" max="7" man="1"/>
    <brk id="48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Račun prihoda i rashoda</vt:lpstr>
      <vt:lpstr>prema ekonomskoj kvalifikaciji</vt:lpstr>
      <vt:lpstr>prema izvorima financiranja</vt:lpstr>
      <vt:lpstr>prema funkcijskoj klasifikaciji</vt:lpstr>
      <vt:lpstr>Posebni dio proračuna</vt:lpstr>
      <vt:lpstr>'Posebni dio proračuna'!__DdeLink__22814_693110938</vt:lpstr>
      <vt:lpstr>'Posebni dio proračuna'!Podrucje_ispisa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Sveti Đurđ</dc:creator>
  <cp:lastModifiedBy>Sveti Đurđ</cp:lastModifiedBy>
  <cp:lastPrinted>2025-11-10T12:21:48Z</cp:lastPrinted>
  <dcterms:created xsi:type="dcterms:W3CDTF">2025-09-26T09:08:06Z</dcterms:created>
  <dcterms:modified xsi:type="dcterms:W3CDTF">2025-12-17T08:09:51Z</dcterms:modified>
</cp:coreProperties>
</file>